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52" windowHeight="8700" tabRatio="914" activeTab="0"/>
  </bookViews>
  <sheets>
    <sheet name="Tartalomjegyzék" sheetId="1" r:id="rId1"/>
    <sheet name="1.Címrend" sheetId="2" r:id="rId2"/>
    <sheet name="2.Int.mérlegek" sheetId="3" r:id="rId3"/>
    <sheet name="3. Kötelező,önként,állami" sheetId="4" r:id="rId4"/>
    <sheet name="4.Int.bev-kiad." sheetId="5" r:id="rId5"/>
    <sheet name="5.Beruházások" sheetId="6" r:id="rId6"/>
    <sheet name="6.Felújítások" sheetId="7" r:id="rId7"/>
    <sheet name="7.EU-s programok" sheetId="8" r:id="rId8"/>
    <sheet name="8. Költségvet. tám." sheetId="9" r:id="rId9"/>
    <sheet name="9.Létszám" sheetId="10" r:id="rId10"/>
    <sheet name="10.Likv.terv" sheetId="11" r:id="rId11"/>
    <sheet name="11.Többéves kihatású" sheetId="12" r:id="rId12"/>
    <sheet name="12.Adósságot keletk." sheetId="13" r:id="rId13"/>
    <sheet name="13.Közv.tám." sheetId="14" r:id="rId14"/>
    <sheet name="14.Ellátottak pénzb." sheetId="15" r:id="rId15"/>
    <sheet name="15.Pénzeszk.átvét." sheetId="16" r:id="rId16"/>
    <sheet name="16.Pénzeszk.átad." sheetId="17" r:id="rId17"/>
    <sheet name="17.Tartalék" sheetId="18" r:id="rId18"/>
  </sheets>
  <externalReferences>
    <externalReference r:id="rId21"/>
    <externalReference r:id="rId2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0">'10.Likv.terv'!$A$1:$O$32</definedName>
    <definedName name="_xlnm.Print_Area" localSheetId="16">'16.Pénzeszk.átad.'!$A$1:$C$21</definedName>
    <definedName name="_xlnm.Print_Area" localSheetId="2">'2.Int.mérlegek'!$A$1:$J$361</definedName>
    <definedName name="_xlnm.Print_Area" localSheetId="5">'5.Beruházások'!$A$1:$C$24</definedName>
    <definedName name="_xlnm.Print_Area" localSheetId="8">'8. Költségvet. tám.'!$A$1:$I$48</definedName>
    <definedName name="_xlnm.Print_Area" localSheetId="9">'9.Létszám'!$A$1:$H$16</definedName>
  </definedNames>
  <calcPr fullCalcOnLoad="1"/>
</workbook>
</file>

<file path=xl/sharedStrings.xml><?xml version="1.0" encoding="utf-8"?>
<sst xmlns="http://schemas.openxmlformats.org/spreadsheetml/2006/main" count="1833" uniqueCount="510">
  <si>
    <t>Nyitó költségvetési pénzeszközök</t>
  </si>
  <si>
    <t>Záró költségvetési pénzeszközök</t>
  </si>
  <si>
    <t>2014. év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</si>
  <si>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</si>
  <si>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</si>
  <si>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</si>
  <si>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</si>
  <si>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</si>
  <si>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</si>
  <si>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</si>
  <si>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</si>
  <si>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</si>
  <si>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</si>
  <si>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</si>
  <si>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</si>
  <si>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</si>
  <si>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</si>
  <si>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</si>
  <si>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</si>
  <si>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</si>
  <si>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</si>
  <si>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</si>
  <si>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</si>
  <si>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</si>
  <si>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</si>
  <si>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</si>
  <si>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</si>
  <si>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</si>
  <si>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</si>
  <si>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</si>
  <si>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</si>
  <si>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</si>
  <si>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</si>
  <si>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</si>
  <si>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</si>
  <si>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</si>
  <si>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</si>
  <si>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</si>
  <si>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</si>
  <si>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</si>
  <si>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</si>
  <si>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</si>
  <si>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</si>
  <si>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</si>
  <si>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</si>
  <si>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</si>
  <si>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</si>
  <si>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</si>
  <si>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</si>
  <si>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</si>
  <si>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</si>
  <si>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</si>
  <si>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</si>
  <si>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</si>
  <si>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</si>
  <si>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</si>
  <si>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</si>
  <si>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</si>
  <si>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</si>
  <si>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Fejezet, cím: 1.6. </t>
  </si>
  <si>
    <t xml:space="preserve">Fejezet, cím: 1.5.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</si>
  <si>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</si>
  <si>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</si>
  <si>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</si>
  <si>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</si>
  <si>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</si>
  <si>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</si>
  <si>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</si>
  <si>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</si>
  <si>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</si>
  <si>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</si>
  <si>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</si>
  <si>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</si>
  <si>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</si>
  <si>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</si>
  <si>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</si>
  <si>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</si>
  <si>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</si>
  <si>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</si>
  <si>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</si>
  <si>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</si>
  <si>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</si>
  <si>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</si>
  <si>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</si>
  <si>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ÉAOP-3.1.3/a-11-2011-003. Vámospércs kerékpárforgalmi hálózatának fejlesztése</t>
  </si>
  <si>
    <t>Közhatalmi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</si>
  <si>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</si>
  <si>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</si>
  <si>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</si>
  <si>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</si>
  <si>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</si>
  <si>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</si>
  <si>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</si>
  <si>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 xml:space="preserve">Felhalmozási célú költségvetési bevételek összesen </t>
  </si>
  <si>
    <t>Felhalmozási célú költségvetési kiadások összesen</t>
  </si>
  <si>
    <t>a)</t>
  </si>
  <si>
    <t>b)</t>
  </si>
  <si>
    <t>Összesen:</t>
  </si>
  <si>
    <t>Felvétel időpontja</t>
  </si>
  <si>
    <t>Lejárat időpontja</t>
  </si>
  <si>
    <t>Kiadások</t>
  </si>
  <si>
    <t>Önkormányzat költségvetési támogatása</t>
  </si>
  <si>
    <t>Törlesztés összege</t>
  </si>
  <si>
    <t>Főnix Takarékszövetkezet</t>
  </si>
  <si>
    <t>Ifjúsági ház építés</t>
  </si>
  <si>
    <t xml:space="preserve">8tt. Iskola nyílászáró </t>
  </si>
  <si>
    <t xml:space="preserve">   2006.01.31</t>
  </si>
  <si>
    <t xml:space="preserve">  2020.08.31</t>
  </si>
  <si>
    <t>Műfüves pálya építés</t>
  </si>
  <si>
    <t xml:space="preserve">   2007.12.03</t>
  </si>
  <si>
    <t xml:space="preserve">  2017.11.30</t>
  </si>
  <si>
    <t>Kamatfizetés összege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</si>
  <si>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</si>
  <si>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</si>
  <si>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</si>
  <si>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</si>
  <si>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</si>
  <si>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</si>
  <si>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</si>
  <si>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</si>
  <si>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</si>
  <si>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</si>
  <si>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</si>
  <si>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</si>
  <si>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</si>
  <si>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</si>
  <si>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</si>
  <si>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</si>
  <si>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</si>
  <si>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</si>
  <si>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</si>
  <si>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</si>
  <si>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</si>
  <si>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</si>
  <si>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</si>
  <si>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</si>
  <si>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</si>
  <si>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</si>
  <si>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>Megnevezés</t>
  </si>
  <si>
    <r>
      <t xml:space="preserve">Vámospércs Városi Önkormányzat Polgármesteri Hivatala </t>
    </r>
    <r>
      <rPr>
        <sz val="12"/>
        <rFont val="Times New Roman"/>
        <family val="1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</si>
  <si>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</si>
  <si>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</si>
  <si>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</si>
  <si>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</si>
  <si>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</si>
  <si>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</si>
  <si>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</si>
  <si>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Intézmény kiadásai</t>
  </si>
  <si>
    <t>19.</t>
  </si>
  <si>
    <t>20.</t>
  </si>
  <si>
    <t>21.</t>
  </si>
  <si>
    <t>22.</t>
  </si>
  <si>
    <t>23.</t>
  </si>
  <si>
    <t>c)</t>
  </si>
  <si>
    <t>Támogató szolgálat támogatása</t>
  </si>
  <si>
    <t xml:space="preserve"> - Igazg.szolg. díjak,bírság, pótlék, egyéb sajátos bev.</t>
  </si>
  <si>
    <t>Tőketörlesztés összege</t>
  </si>
  <si>
    <t>magánszemélyek kommunális adója</t>
  </si>
  <si>
    <t>Tartalomjegyzék</t>
  </si>
  <si>
    <t>Címrend</t>
  </si>
  <si>
    <t>Fejezet</t>
  </si>
  <si>
    <t>Cím</t>
  </si>
  <si>
    <t>Melléklet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</si>
  <si>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</si>
  <si>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</si>
  <si>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</si>
  <si>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</si>
  <si>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</si>
  <si>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</si>
  <si>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</si>
  <si>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</si>
  <si>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</si>
  <si>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</si>
  <si>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</si>
  <si>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</si>
  <si>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</si>
  <si>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Munkaadót terh. jár., szoc.hozzájárulási adó</t>
  </si>
  <si>
    <t>2.2.</t>
  </si>
  <si>
    <t>Felhalmozási bevételek</t>
  </si>
  <si>
    <t>Finanszírozási kiadások (működési célú)</t>
  </si>
  <si>
    <t>Felújítások</t>
  </si>
  <si>
    <t>Beruházások</t>
  </si>
  <si>
    <t>Finanszírozási kiadások (felhalmozási célú)</t>
  </si>
  <si>
    <t>ÉAOP-3.1.3/A-11-2011-0003. Vámospércs kerékpárforgalmi hálózatának fejlesztése</t>
  </si>
  <si>
    <t>ÉAOP-5.1.2/D2-11-2011-0047. Vámospércs város belterületi csapadékvíz elvezető rendszer bővítése</t>
  </si>
  <si>
    <t xml:space="preserve"> ÉAOP-4.1.2/A-12-2013-0032. Vámospércs Egészségügyi Központ felújítása, rekonstrukciója</t>
  </si>
  <si>
    <t>Rendszeres szociális segély</t>
  </si>
  <si>
    <t>Foglalkoztatást helyettesítő támogatás</t>
  </si>
  <si>
    <t>Lakásfenntartási támogatás (normatív)</t>
  </si>
  <si>
    <t>Rendszeres gyermekvédelmi kedvezményben részesülők pénzbeli támogatása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</si>
  <si>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</si>
  <si>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</si>
  <si>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</si>
  <si>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</si>
  <si>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</si>
  <si>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</si>
  <si>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</si>
  <si>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 xml:space="preserve">I. </t>
  </si>
  <si>
    <t>I.1.a.</t>
  </si>
  <si>
    <t xml:space="preserve">I.1.b.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</si>
  <si>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</si>
  <si>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</si>
  <si>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</si>
  <si>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</si>
  <si>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</si>
  <si>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</si>
  <si>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</si>
  <si>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 xml:space="preserve">A települési önkormányzatok egyes köznevelési feladatainak támogatása </t>
  </si>
  <si>
    <t>Óvodapedagógusok bértámogatása</t>
  </si>
  <si>
    <t>II. 2.</t>
  </si>
  <si>
    <t xml:space="preserve">Óvodaműködtetési támogatás </t>
  </si>
  <si>
    <t xml:space="preserve">III. </t>
  </si>
  <si>
    <t xml:space="preserve">A települési önkormányzatok szociális és gyermekjóléti feladatainak támogatása </t>
  </si>
  <si>
    <t>III.1.</t>
  </si>
  <si>
    <t>Egyes jövedelempótló támogatások kiegészítése</t>
  </si>
  <si>
    <t xml:space="preserve">III.2 </t>
  </si>
  <si>
    <t xml:space="preserve">Hozzájárulás a pénzbeli szociális ellátásokhoz </t>
  </si>
  <si>
    <t>III.3</t>
  </si>
  <si>
    <t xml:space="preserve">Egyes szociális és gyermekjóléti feladatok támogatása </t>
  </si>
  <si>
    <t>III.3.a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</si>
  <si>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</si>
  <si>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</si>
  <si>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</si>
  <si>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</si>
  <si>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</si>
  <si>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</si>
  <si>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</si>
  <si>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</si>
  <si>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</si>
  <si>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</si>
  <si>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</si>
  <si>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</si>
  <si>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</si>
  <si>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</si>
  <si>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</si>
  <si>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 xml:space="preserve">A helyi önkormányzatok általános működésnek és ágazati feladatainak támogatása (Kv.tv. 2. sz. mell.)  összesen: </t>
  </si>
  <si>
    <t xml:space="preserve">II. </t>
  </si>
  <si>
    <t>Egyéb működési célú kiadások</t>
  </si>
  <si>
    <t>Működési célú támogatások államháztartáson belülről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</si>
  <si>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</si>
  <si>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</si>
  <si>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</si>
  <si>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</si>
  <si>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</si>
  <si>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</si>
  <si>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</si>
  <si>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</si>
  <si>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</si>
  <si>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</si>
  <si>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</si>
  <si>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</si>
  <si>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</si>
  <si>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</si>
  <si>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Egyéb felhalmozási célú kiadások</t>
  </si>
  <si>
    <t xml:space="preserve"> - Felhalmozási célú támogatás államháztartáson belülre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</si>
  <si>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</si>
  <si>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</si>
  <si>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</si>
  <si>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</si>
  <si>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</si>
  <si>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</si>
  <si>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</si>
  <si>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 xml:space="preserve"> - Felhalmozási célú hitel felvétele</t>
  </si>
  <si>
    <t xml:space="preserve"> - Felhalmozási célú hitelek törlesztése, kötvénybeváltás</t>
  </si>
  <si>
    <t>Költségvetési kiadások és bevételek egyenlege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</si>
  <si>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</si>
  <si>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</si>
  <si>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</si>
  <si>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</si>
  <si>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</si>
  <si>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</si>
  <si>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</si>
  <si>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</si>
  <si>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Jogcím 
(Kvt. tv. 2. sz. melléklete alapján)</t>
  </si>
  <si>
    <t>Vámospércs Városi Önkormányzat pénzintézetekkel szembeni kötelezettsége</t>
  </si>
  <si>
    <t>Saját bevétel és adósságot keletkeztető ügyletből eredő fizetési kötelezettség a tárgyévet követő években</t>
  </si>
  <si>
    <t>2015.</t>
  </si>
  <si>
    <t>2016.</t>
  </si>
  <si>
    <t>2017.</t>
  </si>
  <si>
    <t>2018.</t>
  </si>
  <si>
    <t>2019.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</si>
  <si>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</si>
  <si>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</si>
  <si>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</si>
  <si>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</si>
  <si>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</si>
  <si>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</si>
  <si>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</si>
  <si>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</si>
  <si>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</si>
  <si>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</si>
  <si>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</si>
  <si>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</si>
  <si>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</si>
  <si>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</si>
  <si>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</si>
  <si>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</si>
  <si>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</si>
  <si>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</si>
  <si>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</si>
  <si>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Általános tartalék</t>
  </si>
  <si>
    <t>Céltartalék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</si>
  <si>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</si>
  <si>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</si>
  <si>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</si>
  <si>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r>
      <t xml:space="preserve">Vámospércsi Óvoda  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</si>
  <si>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</si>
  <si>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</si>
  <si>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</si>
  <si>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</si>
  <si>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</si>
  <si>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</si>
  <si>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</si>
  <si>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</si>
  <si>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</si>
  <si>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</si>
  <si>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</si>
  <si>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</si>
  <si>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</si>
  <si>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</si>
  <si>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</si>
  <si>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</si>
  <si>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 xml:space="preserve">Dologi kiadások </t>
  </si>
  <si>
    <t>Működési célú kiadások összesen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</si>
  <si>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</si>
  <si>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</si>
  <si>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</si>
  <si>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</si>
  <si>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</si>
  <si>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Állami (államigazgatási) feladat</t>
  </si>
  <si>
    <t>A zöldterület-gazdálkodással kapcsolatos feladatok ellátásának támogatása</t>
  </si>
  <si>
    <t xml:space="preserve">Óvodapedagógusok nevelő munkáját közvetlenül segítők bértámogatása  </t>
  </si>
  <si>
    <t>Vámospércs Városi Önkormányzat 2014. évi működési és felhalmozási mérlege</t>
  </si>
  <si>
    <t>Vámospércs Városi Önkormányzat Polgármesteri Hivatala 2014. évi működési és felhalmozási mérlege</t>
  </si>
  <si>
    <t>Vámospércsi Óvoda  2014. évi működési és felhalmozási mérlege</t>
  </si>
  <si>
    <t>Vámospércsi Szociális Szolgáltató Központ  2014. évi működési és felhalmozási mérlege</t>
  </si>
  <si>
    <t>Művelődési Ház és Könyvtár Vámospércs  2014. évi működési és felhalmozási mérlege</t>
  </si>
  <si>
    <t>Vámospércs Városi Önkormányzat Élelmezési Intézménye  2014. évi működési és felhalmozási mérlege</t>
  </si>
  <si>
    <t>Vámospércs Városi Önkormányzat és az irányítása alá tartozó költségvetési szervek (nettósított) 2014. évi működési és felhalmozási pénforgalmi mérlege</t>
  </si>
  <si>
    <t>Vámospércs Városi Önkormányzat irányítása alá tartozó költségvetési szervek 2014. évi működési és felhalmozási mérlege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</si>
  <si>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</t>
  </si>
  <si>
    <t>Vámospércs Városi Önkormányzat és az airányítása alá tartozó költségvetési szervek 2014. évi kiadásainak, saját bevételeinek, feladatellátásra kapott állami támogatásainak és átvett pénzeszközeinek bemutatása</t>
  </si>
  <si>
    <t>Az önkormányzat és az irányítása alá tartozó költségvetési szervek 2014. évi beruházási kiadásai</t>
  </si>
  <si>
    <t>Az önkormányzat és az irányítása alá tartozó költségvetési szervek 2014. évi felújítási kiadásai</t>
  </si>
  <si>
    <t>Kimutatás az Európai Uniós forrásból megvalósuló projektek 2014. évi bevételeiről és kiadásairól</t>
  </si>
  <si>
    <t>Az önkormányzat 2014. évi költségvetési támogatásai</t>
  </si>
  <si>
    <t>Az önkormányzat és az irányítása alá tartozó költségvetési szervek 2014. évi engedélyezett létszámkerete</t>
  </si>
  <si>
    <r>
      <t xml:space="preserve">Likviditási terv (Előirányzat felhasználási ütemterv)  2014. év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</si>
  <si>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t>Több éves kihatással járó kötelezettségek bemutatása (csak 2014. év)</t>
  </si>
  <si>
    <t>Az önkormányzat adósságot keletkeztető ügyleteiből eredő fizetési kötelezettségek bemutatása (csak 2014. év)</t>
  </si>
  <si>
    <t>Az önkormányzat által nyújtott 2014. évi közvetett támogatások kimutatása</t>
  </si>
  <si>
    <t>Ellátottak pénzbeli juttatásai 2014. év</t>
  </si>
  <si>
    <t xml:space="preserve">Az önkormányzat által 2014. évben nyújtott támogatások, pénzeszköz átadások </t>
  </si>
  <si>
    <t>Az önkormányzat 2014. évi költségvetésében biztosított tartalékok kimutatása</t>
  </si>
  <si>
    <t>2/A.</t>
  </si>
  <si>
    <t>2/B.</t>
  </si>
  <si>
    <t>2/C.</t>
  </si>
  <si>
    <t>2/D.</t>
  </si>
  <si>
    <t>2/E.</t>
  </si>
  <si>
    <t>2/F.</t>
  </si>
  <si>
    <t>2/G.</t>
  </si>
  <si>
    <t>2/H.</t>
  </si>
  <si>
    <t>Vámospércs Városi Önkormányzat és az irányítása alá tartozó költségvetési szervek</t>
  </si>
  <si>
    <r>
      <t xml:space="preserve">Vámospércsi Szociális Szolgáltató Központ </t>
    </r>
    <r>
      <rPr>
        <sz val="12"/>
        <rFont val="Times New Roman"/>
        <family val="1"/>
      </rPr>
      <t xml:space="preserve">                                                                                </t>
    </r>
  </si>
  <si>
    <t xml:space="preserve">Vámospércs Városi Önkormányzat és az irányítása alá tartozó költségvetési szervek (nettósított) 2014. évi működési és felhalmozási pénzforgalmi mérlege </t>
  </si>
  <si>
    <t xml:space="preserve">Vámospércs Városi Önkormányzat 2014. évi működési és felhalmozási pénzforgalmi mérlege </t>
  </si>
  <si>
    <t>Vámospércs Városi Önkormányzat irányítása alá tartozó költségvetési szervek 2014. évi működési és felhalmozási pénzforgalmi mérlege</t>
  </si>
  <si>
    <t>Fejezet, cím: I.1-6.</t>
  </si>
  <si>
    <t>Fejezet, cím: I.1.</t>
  </si>
  <si>
    <t>Fejezet, cím: I.2-6.</t>
  </si>
  <si>
    <t xml:space="preserve">Fejezet, cím: I.2. </t>
  </si>
  <si>
    <t>Vámospércs Városi Önkormányzat Polgármesteri Hivatala 2014. évi működési és felhalmozási pénzforgalmi mérlege</t>
  </si>
  <si>
    <t xml:space="preserve">Fejezet, cím: I.3. </t>
  </si>
  <si>
    <t>Vámospércsi Óvoda 2014. évi működési és felhalmozási pénzforgalmi mérlege</t>
  </si>
  <si>
    <t xml:space="preserve">Fejezet, cím: I.4. </t>
  </si>
  <si>
    <t>Vámospércsi Szociális Szolgáltató Központ 2014. évi működési és felhalmozási pénzforgalmi mérlege</t>
  </si>
  <si>
    <t>Művelődési Ház és Könyvtár Vámospércs 2014. évi működési és felhalmozási pénzforgalmi mérlege</t>
  </si>
  <si>
    <t>Vámospércs Városi Önkormányzat Élelmezési Intézménye 2014. évi működési és felhalmozási pénzforgalmi mérlege</t>
  </si>
  <si>
    <t>2012. év teljesítés</t>
  </si>
  <si>
    <t>2013. év várható teljesítés</t>
  </si>
  <si>
    <t>2014. év eredeti előirányzat</t>
  </si>
  <si>
    <t>Működési bevételek</t>
  </si>
  <si>
    <t>6.1.</t>
  </si>
  <si>
    <t>6.2.</t>
  </si>
  <si>
    <t xml:space="preserve"> - Felhalmozási célú támogatás államháztartáson kívülre</t>
  </si>
  <si>
    <t xml:space="preserve"> - Működési célú támogatások bevételei államházt. belülről</t>
  </si>
  <si>
    <t>Működési célú átvett pénzeszközök államházt. kívülről</t>
  </si>
  <si>
    <t>Munkaadót terhelő járulékok és szociális hozzájár. adó</t>
  </si>
  <si>
    <t xml:space="preserve"> - Felhalmozási célú támogatások bevételei államházt. belülről</t>
  </si>
  <si>
    <t>Felhalmozási célú átvett pénzeszköz államházt. kívülről</t>
  </si>
  <si>
    <t>Munkaadót terhelő járulékok és szociális hozzájárulási adó</t>
  </si>
  <si>
    <t>Vámospércs Városi Önkormányzat és az irányítása alá tartozó költségvetési szervek 2014. évi kiadásainak, saját bevételeinek, feladatellátásra kapott állami támogatásainak és átvett pénzeszközeinek bemutatása</t>
  </si>
  <si>
    <t>Intézmény saját bevételei és pénzeszköz átvételei</t>
  </si>
  <si>
    <t>Feladatellátás költségvetési támogatása</t>
  </si>
  <si>
    <t xml:space="preserve">Tanyafejlesztési program /2013./ Tanyás térségek földútjainak karbantartását biztosító munkagép beszerzése </t>
  </si>
  <si>
    <t>Közvilágítási hálózat bővítése</t>
  </si>
  <si>
    <t>Vámospércs Városi Önkormányzat kisértékű (200 E Ft alatti) immateriális javak és tárgyi eszközök beszerzése</t>
  </si>
  <si>
    <t>Vámospércs Városi Önkormányzat Polgármesteri Hivatala kisértékű (200 E Ft alatti) immateriális javak és tárgyi eszközök beszerzése</t>
  </si>
  <si>
    <t>Vámospércsi Óvoda kisértékű (200 E Ft alatti) immateriális javak és tárgyi eszközök beszerzése</t>
  </si>
  <si>
    <t>Vámospércsi Szociális Szolgáltató Központ kisértékű (200 E Ft alatti) immateriális javak és tárgyi eszközök beszerzése</t>
  </si>
  <si>
    <t>Vámospércs Városi Önkormányzat Élelmezési Intézménye kisértékű (200 E Ft alatti) immateriális javak és tárgyi eszközök beszerzése</t>
  </si>
  <si>
    <t>Vámospércsi Szociális Szolgáltató Központ</t>
  </si>
  <si>
    <t>Költségvetési támogatás jogcímének megnevezése</t>
  </si>
  <si>
    <t xml:space="preserve">Önkormányzati hivatal működésének támogatása </t>
  </si>
  <si>
    <t>adatok e Ft-ban</t>
  </si>
  <si>
    <t xml:space="preserve">Település-üzemeltetéshez kapcsolódó feladatellátás támogatása </t>
  </si>
  <si>
    <t>I.1. c</t>
  </si>
  <si>
    <t>Egyéb önkormányzati feladatok támogatása</t>
  </si>
  <si>
    <t>I.2.</t>
  </si>
  <si>
    <t>Nem közművel összegyűjtött háztartási szennyvíz ártalmatlanítása</t>
  </si>
  <si>
    <t>II. 1. (1)</t>
  </si>
  <si>
    <t>II.1. (2)</t>
  </si>
  <si>
    <t>Szociális és gyermekjóléti feladatok támogatása (családsegítés -, gyermekjóléti szolgálat társaulási kiegészítéssel)</t>
  </si>
  <si>
    <t>Házi segítségnyújtás (társulási kiegészítéssel 130 %-os mértékű)</t>
  </si>
  <si>
    <t>III.5.</t>
  </si>
  <si>
    <t>Gyermekétkeztetés támogatása</t>
  </si>
  <si>
    <t>Finanszírozás szempontjából elismert szakmai dolgozók bértámogatása</t>
  </si>
  <si>
    <t>Gyermekétkeztetés üzemeltetési támogatása</t>
  </si>
  <si>
    <t>29.</t>
  </si>
  <si>
    <t>Vámospércs Városi Önkormányzat 2014. évi likviditási terve (előirányzat felhasználási ütemterv)</t>
  </si>
  <si>
    <t>Kommunális jármű és gépbeszerzés</t>
  </si>
  <si>
    <t>2013. 12.31-én fennálló tőketartozás</t>
  </si>
  <si>
    <t>(A Magyar Állam 2013. június 28-i nappal a kötelezettség 62 %-át átvállalta, 2014. február 28-án pedig a fennmaradó adósságot is kiegyenlíti/átvállalja.)</t>
  </si>
  <si>
    <t>Fejlesztési célú kölcsönök</t>
  </si>
  <si>
    <t>Fejlesztési kölcsönök összesen</t>
  </si>
  <si>
    <t>Az önkormányzat adósságot keletkeztető ügyleteiből eredő fizetési kötelezettség bemutatása (csak 2014. év)</t>
  </si>
  <si>
    <t xml:space="preserve">(A Magyar Állam 2014. február 28-án a települési önkormányzatok teljes adósságát kiegyenlíti/átvállalja.) </t>
  </si>
  <si>
    <t>2014. (tárgyév)</t>
  </si>
  <si>
    <t>2020.</t>
  </si>
  <si>
    <t>Merkantil Bank Zrt.</t>
  </si>
  <si>
    <t xml:space="preserve">Személygépkocsi </t>
  </si>
  <si>
    <t>Pénzintézet neve</t>
  </si>
  <si>
    <t>Ügylet célja</t>
  </si>
  <si>
    <t>A kötelezettség eredeti összege</t>
  </si>
  <si>
    <t>Pénzügyi lízing összesen</t>
  </si>
  <si>
    <t>Kamatfizetések összesen</t>
  </si>
  <si>
    <t>Tőketörlesztések összesen</t>
  </si>
  <si>
    <t>Vámospércsi Asztalitenisz Sportegyesület</t>
  </si>
  <si>
    <t>KYO Hungária Sportegyesület</t>
  </si>
  <si>
    <t>Településen élő 70. éven felüli lakosok</t>
  </si>
  <si>
    <t>Vámospércs Város Roma Nemzetiségi Önkormányzat</t>
  </si>
  <si>
    <t>iskola tornaterem ingyenes használata</t>
  </si>
  <si>
    <t>irodahelyiség ingyenes használata</t>
  </si>
  <si>
    <t>60 éven felüliek egyszeri támogatása (2013. évről áthúzódó)</t>
  </si>
  <si>
    <t>16 éven aluliak egyszeri támogatása (2013. évről áthúzódó)</t>
  </si>
  <si>
    <t>Önkormányzati segély</t>
  </si>
  <si>
    <t>Az önkormányzat 2014. évi támogatásai és pénzeszköz átvételei</t>
  </si>
  <si>
    <t xml:space="preserve">Közfoglalkoztatás támogatása </t>
  </si>
  <si>
    <t xml:space="preserve">Vámospércs és Nyírmártonfalva Szennyvíz-beruházási Önkormányzati Társulás (a munkaszervezet és projekt likviditásának biztosítása - folyószámlahitel költségei) </t>
  </si>
  <si>
    <t>Az önkormányzat költségvetésében biztosított tartalékok kimutatása 2014.év</t>
  </si>
  <si>
    <t>III.5.a</t>
  </si>
  <si>
    <t xml:space="preserve">III.5.b </t>
  </si>
  <si>
    <t>(A Magyar Állam 2014. február 28- i nappal a települési önkormányzatok teljes adósságát kiegyenlíti/átvállalja.)                                                                                                         adatok eFt-ban</t>
  </si>
  <si>
    <t>Közvetett támogatások összesen (eFt)</t>
  </si>
  <si>
    <t>Működési célú támogatás fejezeti kezelésű előrányzatoktól hazai programokra</t>
  </si>
  <si>
    <t>Működési célú  támogatás elkülönített állami pénzalaptól</t>
  </si>
  <si>
    <t>TÁMOGATÁSOK, PÉNZESZKÖZ ÁTVÉTELEK ÖSSZESEN</t>
  </si>
  <si>
    <t>Felhalmozási célú támogatás fejezeti kezelésű előrányzattól Európai Uniós programokra és azok hazai társfinanszírozására</t>
  </si>
  <si>
    <t>Felhalmozási célú visszatérítendő támogatások, kölcsönök visszatérülése államháztartáson belülről</t>
  </si>
  <si>
    <t>Felhalmozási célú visszatérítendő támogatás, kölcsön visszatérülése társulástól</t>
  </si>
  <si>
    <t>Vámospércs és Nyírmártonfalva Szennyvíz-beruházási Önkormányzati Társulásnak 2013. évben nyújtott kölcsön visszatérülése</t>
  </si>
  <si>
    <t>ÉAOP-4.1.2/A-12-2013-0032. Vámospércs Egészségügyi Központ felújítása, rekonstrukciója, eszközbeszerzés</t>
  </si>
  <si>
    <t xml:space="preserve">Vámospércs és Nyírmártonfalva Szennyvíz-beruházási Önkormányzati Társulás (2013. évi BM EU Önerő Alap támogatás előlegének átadása) </t>
  </si>
  <si>
    <t>Vámospércs Egészségügyi Központ felújítása, rekonstrukciója - ÉAOP-4.1.2/A-12-2013-0032</t>
  </si>
  <si>
    <t>Vámospércs Egészségügyi Központ felújítása, rekonstrukciója - ÉAOP-4.1.2/A-12-2013-0032 (eszközbeszerzés)</t>
  </si>
  <si>
    <t>Jogcím 
(Kvt. tv. 3. sz. melléklete alapján)</t>
  </si>
  <si>
    <t xml:space="preserve">Az önkormányzat 2014. évi költségvetési támogatásai </t>
  </si>
  <si>
    <t>A helyi önkormányzat átal felhasználható központosított előirányzatok (Kvt. 3. számú melléklet)</t>
  </si>
  <si>
    <t>Központosított előirányzatok összesen</t>
  </si>
  <si>
    <t>Működési célú központosított előirányzat</t>
  </si>
  <si>
    <t>Felhalmozási célú központosított előirányzat</t>
  </si>
  <si>
    <t>Települési önkormányzatok köznevelési feladatainak egyéb támogatása (Köznevelési intézmények kiegészítő támogatása - iskola működtetés)</t>
  </si>
  <si>
    <t>Lakott külterülettel kapcsolatos feladatok támogatása</t>
  </si>
  <si>
    <t>ÉAOP-3.1.3/A-11-2011-0003. Vámospércs kerékpárforgalmi hálózatának fejlesztése BM EU Önerő Alap támogatás</t>
  </si>
  <si>
    <t>ÉAOP-5.1.2/D2-11-2011-0047. Vámospércs város belterületi csapadékvíz elvezető rendszer bővítése BM EU Önerő Alap támogatás</t>
  </si>
  <si>
    <t>A helyi önkormányzatok működésének általános támogatása</t>
  </si>
  <si>
    <t>A helyi önkormányzat általános működésének és ágazati feladatainak támogatása                                               (Kvt. 2. számú melléklete alapján)</t>
  </si>
  <si>
    <t>A 2013. évről áthúzódó bérkompenzáció támogatása</t>
  </si>
  <si>
    <t xml:space="preserve"> - Működési célú támogatások, befizetések államh. belülre</t>
  </si>
  <si>
    <t>Elvonások és befizetések</t>
  </si>
  <si>
    <t>Működési célú támogatás társulásoknak és költségvetési szerveinek</t>
  </si>
  <si>
    <t>Működési célú támogatás államháztartáson kívülre</t>
  </si>
  <si>
    <t>Működési célú támogatás önkormányzati többségi tulajdonú gazdasági társaságnak</t>
  </si>
  <si>
    <t>TÁMOGATÁSOK ÖSSZESEN</t>
  </si>
  <si>
    <t>Működési célú támogatás fejezeti kezelésű elirányzatoknak</t>
  </si>
  <si>
    <t xml:space="preserve">Bursa Hungarica össztöndíj </t>
  </si>
  <si>
    <t>HBM-i Kormányhivatal Munkaügyi Központnak 2013. évi Start-munka mintaprogram fel nem használt támogatás visszafizetése</t>
  </si>
  <si>
    <t>Vámospércsi Mikrotérségi Intézményfenntartó Társulás                                         (a 2014. évi szociális- és gyermekjóléti költségvetési támogatások átadása és működési kiadások előfinanszírozása)</t>
  </si>
  <si>
    <t>Működési célú támogatás helyi önkormányzattól és költségvetési szerveitől</t>
  </si>
  <si>
    <t>Vámospércsi Szociális Szolgáltató Központ támogatása Vámospércsi Polgármesteri Hivatalnak (gazdálkodási feladatok ellátása)</t>
  </si>
  <si>
    <t>Működési célú támogatás helyi önkormányzatnak és költsévetési szerveinek</t>
  </si>
  <si>
    <t>Művelődési Ház és Könyvtár Vámospércs - közművelődés érdekeltségnövelő támogatás önrésze</t>
  </si>
  <si>
    <t>Vámosvíz Kft-nek a nem közművel összegyűjtött háztartási szennyvíz ártalmatlanítás (2013. évi) állami támogatás továbbfolyósítása</t>
  </si>
  <si>
    <t xml:space="preserve"> - Működési célú támogatások államháztartáson kívülre</t>
  </si>
  <si>
    <t>Működési célú támogatások, befizetések államháztartáson belülre</t>
  </si>
  <si>
    <t>Vámospércsi Humánszolgáltató NKft-nek támogatás az orvosi ügyelet biztosítására és az ügyvezető díjazására</t>
  </si>
  <si>
    <t>BM EU Önerő támogatás eredeti előirányzata</t>
  </si>
  <si>
    <t>Bevétel összetétele</t>
  </si>
  <si>
    <t xml:space="preserve">Kiadás  </t>
  </si>
  <si>
    <t>Önkormányzat tárgyévi saját hozzájárulásának előirányzata</t>
  </si>
  <si>
    <t>Közhatalmi bevételek (helyi adók, átengedett stb.)</t>
  </si>
  <si>
    <t>2014. évi eredeti előirányzat</t>
  </si>
  <si>
    <t>Támogatások államháztartáson belülről</t>
  </si>
  <si>
    <t>Támogatások államháztartáson kívülről</t>
  </si>
  <si>
    <t>Finanszírozási műveletek (belső és külső finansz.)</t>
  </si>
  <si>
    <t>Támogatások államháztartáson belülre</t>
  </si>
  <si>
    <t>Bevételek összesen (1.+…+6.)</t>
  </si>
  <si>
    <t>Bevétel mindösszesen (7+8)</t>
  </si>
  <si>
    <t>Becsült éves összeg (eFt)</t>
  </si>
  <si>
    <t>A feladat számított hiánya(-)/többlete(+)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</si>
</sst>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);\(#,##0\)"/>
    <numFmt numFmtId="166" formatCode="0_)"/>
    <numFmt numFmtId="167" formatCode="0.0_)"/>
    <numFmt numFmtId="168" formatCode="#,##0.0_);\(#,##0.0\)"/>
    <numFmt numFmtId="169" formatCode="#,##0.00_);\(#,##0.00\)"/>
    <numFmt numFmtId="170" formatCode="#,##0.000_);\(#,##0.000\)"/>
    <numFmt numFmtId="171" formatCode="#,##0.0"/>
    <numFmt numFmtId="172" formatCode="#,##0.000"/>
    <numFmt numFmtId="173" formatCode="#,##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0.000"/>
    <numFmt numFmtId="177" formatCode="0.0000"/>
    <numFmt numFmtId="178" formatCode="#,##0.00\ _F_t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yyyy\.mm\.dd"/>
    <numFmt numFmtId="183" formatCode="0.0%"/>
    <numFmt numFmtId="184" formatCode="#,###.#"/>
    <numFmt numFmtId="185" formatCode="##,###"/>
    <numFmt numFmtId="186" formatCode="[$-40E]yyyy\.\ mmmm\ d\."/>
    <numFmt numFmtId="187" formatCode="_-* #,##0\ _F_t_-;\-* #,##0\ _F_t_-;_-* &quot;-&quot;??\ _F_t_-;_-@_-"/>
    <numFmt numFmtId="188" formatCode="#,##0_ ;\-#,##0\ "/>
    <numFmt numFmtId="189" formatCode="0__"/>
    <numFmt numFmtId="190" formatCode="00"/>
    <numFmt numFmtId="191" formatCode="0.000%"/>
    <numFmt numFmtId="192" formatCode="0.0000%"/>
    <numFmt numFmtId="193" formatCode="mmm\ d/"/>
    <numFmt numFmtId="194" formatCode="#,##0.0000"/>
  </numFmts>
  <fonts count="89"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sz val="12"/>
      <name val="Arial"/>
      <family val="0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8"/>
      <name val="Times New Roman CE"/>
      <family val="1"/>
    </font>
    <font>
      <b/>
      <u val="single"/>
      <sz val="14"/>
      <name val="Times New Roman CE"/>
      <family val="0"/>
    </font>
    <font>
      <sz val="14"/>
      <name val="Arial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sz val="10"/>
      <color indexed="22"/>
      <name val="Arial"/>
      <family val="0"/>
    </font>
    <font>
      <b/>
      <sz val="13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sz val="14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1" borderId="7" applyNumberFormat="0" applyFon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3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0" borderId="0" applyNumberFormat="0" applyBorder="0" applyAlignment="0" applyProtection="0"/>
    <xf numFmtId="0" fontId="87" fillId="31" borderId="0" applyNumberFormat="0" applyBorder="0" applyAlignment="0" applyProtection="0"/>
    <xf numFmtId="0" fontId="88" fillId="29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63" applyFont="1" applyAlignment="1">
      <alignment horizontal="left" vertical="center"/>
      <protection/>
    </xf>
    <xf numFmtId="0" fontId="12" fillId="0" borderId="0" xfId="63" applyFont="1" applyAlignment="1">
      <alignment vertical="center" shrinkToFit="1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>
      <alignment/>
      <protection/>
    </xf>
    <xf numFmtId="0" fontId="12" fillId="0" borderId="0" xfId="63" applyFont="1">
      <alignment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vertical="center" shrinkToFit="1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2" fillId="0" borderId="0" xfId="63" applyFont="1" applyAlignment="1">
      <alignment shrinkToFit="1"/>
      <protection/>
    </xf>
    <xf numFmtId="0" fontId="12" fillId="0" borderId="0" xfId="63" applyFont="1" applyAlignment="1">
      <alignment horizontal="center" shrinkToFit="1"/>
      <protection/>
    </xf>
    <xf numFmtId="3" fontId="12" fillId="0" borderId="0" xfId="63" applyNumberFormat="1" applyFont="1">
      <alignment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 vertical="center"/>
      <protection/>
    </xf>
    <xf numFmtId="164" fontId="13" fillId="0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164" fontId="7" fillId="0" borderId="10" xfId="63" applyNumberFormat="1" applyFont="1" applyFill="1" applyBorder="1" applyAlignment="1">
      <alignment vertical="center" wrapText="1"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vertical="center" wrapText="1" shrinkToFit="1"/>
      <protection/>
    </xf>
    <xf numFmtId="3" fontId="13" fillId="0" borderId="10" xfId="63" applyNumberFormat="1" applyFont="1" applyFill="1" applyBorder="1" applyAlignment="1">
      <alignment horizontal="right" vertical="center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173" fontId="7" fillId="0" borderId="10" xfId="63" applyNumberFormat="1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 wrapText="1" shrinkToFit="1"/>
      <protection/>
    </xf>
    <xf numFmtId="3" fontId="13" fillId="32" borderId="10" xfId="63" applyNumberFormat="1" applyFont="1" applyFill="1" applyBorder="1" applyAlignment="1">
      <alignment horizontal="right" vertical="center"/>
      <protection/>
    </xf>
    <xf numFmtId="0" fontId="16" fillId="0" borderId="0" xfId="63" applyFont="1" applyAlignment="1">
      <alignment horizontal="center"/>
      <protection/>
    </xf>
    <xf numFmtId="3" fontId="10" fillId="0" borderId="0" xfId="63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11" fillId="0" borderId="0" xfId="63" applyFont="1" applyAlignment="1">
      <alignment/>
      <protection/>
    </xf>
    <xf numFmtId="173" fontId="12" fillId="0" borderId="0" xfId="63" applyNumberFormat="1" applyFont="1">
      <alignment/>
      <protection/>
    </xf>
    <xf numFmtId="0" fontId="11" fillId="0" borderId="0" xfId="63" applyFont="1">
      <alignment/>
      <protection/>
    </xf>
    <xf numFmtId="0" fontId="18" fillId="0" borderId="0" xfId="63" applyFont="1">
      <alignment/>
      <protection/>
    </xf>
    <xf numFmtId="3" fontId="11" fillId="0" borderId="0" xfId="63" applyNumberFormat="1" applyFont="1">
      <alignment/>
      <protection/>
    </xf>
    <xf numFmtId="0" fontId="19" fillId="0" borderId="0" xfId="63" applyFont="1">
      <alignment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0" fontId="14" fillId="0" borderId="0" xfId="63" applyFo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1" xfId="63" applyNumberFormat="1" applyFont="1" applyFill="1" applyBorder="1" applyAlignment="1">
      <alignment/>
      <protection/>
    </xf>
    <xf numFmtId="0" fontId="7" fillId="0" borderId="10" xfId="63" applyFont="1" applyFill="1" applyBorder="1" applyAlignment="1">
      <alignment vertical="center" wrapText="1" shrinkToFit="1"/>
      <protection/>
    </xf>
    <xf numFmtId="0" fontId="13" fillId="0" borderId="10" xfId="63" applyFont="1" applyFill="1" applyBorder="1" applyAlignment="1">
      <alignment horizontal="center"/>
      <protection/>
    </xf>
    <xf numFmtId="3" fontId="13" fillId="0" borderId="10" xfId="63" applyNumberFormat="1" applyFont="1" applyFill="1" applyBorder="1" applyAlignment="1">
      <alignment horizontal="right" shrinkToFit="1"/>
      <protection/>
    </xf>
    <xf numFmtId="3" fontId="13" fillId="0" borderId="11" xfId="63" applyNumberFormat="1" applyFont="1" applyFill="1" applyBorder="1" applyAlignment="1">
      <alignment horizontal="right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3" fontId="13" fillId="0" borderId="11" xfId="63" applyNumberFormat="1" applyFont="1" applyFill="1" applyBorder="1" applyAlignment="1">
      <alignment horizontal="centerContinuous" vertical="center" wrapText="1"/>
      <protection/>
    </xf>
    <xf numFmtId="0" fontId="13" fillId="0" borderId="10" xfId="63" applyFont="1" applyBorder="1" applyAlignment="1">
      <alignment vertical="center"/>
      <protection/>
    </xf>
    <xf numFmtId="0" fontId="14" fillId="0" borderId="0" xfId="63" applyFont="1" applyAlignment="1">
      <alignment horizontal="center"/>
      <protection/>
    </xf>
    <xf numFmtId="0" fontId="11" fillId="0" borderId="0" xfId="63" applyFont="1" applyAlignment="1">
      <alignment shrinkToFi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8" fillId="0" borderId="0" xfId="58" applyFont="1">
      <alignment/>
      <protection/>
    </xf>
    <xf numFmtId="0" fontId="18" fillId="0" borderId="0" xfId="58" applyFont="1" applyAlignment="1">
      <alignment shrinkToFit="1"/>
      <protection/>
    </xf>
    <xf numFmtId="1" fontId="20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left" vertical="center" wrapText="1" shrinkToFit="1"/>
      <protection/>
    </xf>
    <xf numFmtId="1" fontId="18" fillId="0" borderId="0" xfId="58" applyNumberFormat="1" applyFont="1">
      <alignment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87" fontId="2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87" fontId="6" fillId="32" borderId="10" xfId="4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7" fillId="0" borderId="0" xfId="63" applyFont="1" applyAlignment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0" xfId="63" applyFont="1" applyBorder="1" applyAlignment="1">
      <alignment vertical="center" wrapText="1"/>
      <protection/>
    </xf>
    <xf numFmtId="0" fontId="12" fillId="0" borderId="0" xfId="63" applyFont="1" applyBorder="1" applyAlignment="1">
      <alignment horizontal="right" vertical="center"/>
      <protection/>
    </xf>
    <xf numFmtId="0" fontId="21" fillId="33" borderId="10" xfId="58" applyFont="1" applyFill="1" applyBorder="1" applyAlignment="1">
      <alignment horizontal="center" vertical="center" shrinkToFit="1"/>
      <protection/>
    </xf>
    <xf numFmtId="49" fontId="21" fillId="33" borderId="10" xfId="58" applyNumberFormat="1" applyFont="1" applyFill="1" applyBorder="1" applyAlignment="1">
      <alignment horizontal="left" vertical="center" wrapText="1" shrinkToFit="1"/>
      <protection/>
    </xf>
    <xf numFmtId="3" fontId="21" fillId="33" borderId="10" xfId="58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6" fillId="32" borderId="10" xfId="58" applyNumberFormat="1" applyFont="1" applyFill="1" applyBorder="1" applyAlignment="1">
      <alignment horizontal="center" vertical="center"/>
      <protection/>
    </xf>
    <xf numFmtId="3" fontId="6" fillId="32" borderId="10" xfId="0" applyNumberFormat="1" applyFont="1" applyFill="1" applyBorder="1" applyAlignment="1">
      <alignment horizontal="center" vertical="center"/>
    </xf>
    <xf numFmtId="0" fontId="27" fillId="0" borderId="0" xfId="61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2" fillId="0" borderId="13" xfId="61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0" fontId="10" fillId="33" borderId="10" xfId="61" applyNumberFormat="1" applyFont="1" applyFill="1" applyBorder="1" applyAlignment="1">
      <alignment horizontal="center" vertical="center" wrapText="1"/>
      <protection/>
    </xf>
    <xf numFmtId="3" fontId="12" fillId="0" borderId="15" xfId="61" applyNumberFormat="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12" fillId="0" borderId="10" xfId="61" applyFont="1" applyBorder="1">
      <alignment/>
      <protection/>
    </xf>
    <xf numFmtId="3" fontId="12" fillId="0" borderId="10" xfId="61" applyNumberFormat="1" applyFont="1" applyBorder="1">
      <alignment/>
      <protection/>
    </xf>
    <xf numFmtId="0" fontId="12" fillId="33" borderId="10" xfId="61" applyFont="1" applyFill="1" applyBorder="1">
      <alignment/>
      <protection/>
    </xf>
    <xf numFmtId="3" fontId="12" fillId="33" borderId="10" xfId="61" applyNumberFormat="1" applyFont="1" applyFill="1" applyBorder="1">
      <alignment/>
      <protection/>
    </xf>
    <xf numFmtId="0" fontId="12" fillId="33" borderId="13" xfId="61" applyFont="1" applyFill="1" applyBorder="1" applyAlignment="1">
      <alignment horizontal="centerContinuous"/>
      <protection/>
    </xf>
    <xf numFmtId="0" fontId="12" fillId="33" borderId="14" xfId="61" applyFont="1" applyFill="1" applyBorder="1" applyAlignment="1">
      <alignment horizontal="centerContinuous"/>
      <protection/>
    </xf>
    <xf numFmtId="3" fontId="12" fillId="0" borderId="10" xfId="61" applyNumberFormat="1" applyFont="1" applyFill="1" applyBorder="1">
      <alignment/>
      <protection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61" applyNumberFormat="1" applyFont="1" applyFill="1" applyBorder="1" applyAlignment="1">
      <alignment horizontal="center" vertical="center" wrapText="1"/>
      <protection/>
    </xf>
    <xf numFmtId="3" fontId="10" fillId="32" borderId="10" xfId="61" applyNumberFormat="1" applyFont="1" applyFill="1" applyBorder="1">
      <alignment/>
      <protection/>
    </xf>
    <xf numFmtId="0" fontId="10" fillId="32" borderId="10" xfId="61" applyFont="1" applyFill="1" applyBorder="1">
      <alignment/>
      <protection/>
    </xf>
    <xf numFmtId="3" fontId="10" fillId="32" borderId="10" xfId="61" applyNumberFormat="1" applyFont="1" applyFill="1" applyBorder="1">
      <alignment/>
      <protection/>
    </xf>
    <xf numFmtId="0" fontId="24" fillId="0" borderId="0" xfId="0" applyFont="1" applyBorder="1" applyAlignment="1">
      <alignment horizontal="right"/>
    </xf>
    <xf numFmtId="0" fontId="5" fillId="32" borderId="10" xfId="0" applyFont="1" applyFill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8" fillId="32" borderId="10" xfId="0" applyNumberFormat="1" applyFont="1" applyFill="1" applyBorder="1" applyAlignment="1">
      <alignment vertical="center"/>
    </xf>
    <xf numFmtId="3" fontId="5" fillId="0" borderId="16" xfId="59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12" fillId="0" borderId="0" xfId="63" applyFont="1" applyBorder="1" applyAlignment="1">
      <alignment horizontal="right"/>
      <protection/>
    </xf>
    <xf numFmtId="164" fontId="7" fillId="0" borderId="10" xfId="63" applyNumberFormat="1" applyFont="1" applyFill="1" applyBorder="1" applyAlignment="1">
      <alignment horizontal="left" vertical="center" wrapText="1" shrinkToFit="1"/>
      <protection/>
    </xf>
    <xf numFmtId="3" fontId="22" fillId="33" borderId="1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Border="1">
      <alignment/>
      <protection/>
    </xf>
    <xf numFmtId="3" fontId="0" fillId="0" borderId="0" xfId="59" applyNumberFormat="1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3" fontId="21" fillId="0" borderId="17" xfId="59" applyNumberFormat="1" applyFont="1" applyFill="1" applyBorder="1" applyAlignment="1">
      <alignment horizontal="right" vertical="center" wrapText="1"/>
      <protection/>
    </xf>
    <xf numFmtId="3" fontId="21" fillId="0" borderId="17" xfId="62" applyNumberFormat="1" applyFont="1" applyFill="1" applyBorder="1" applyAlignment="1">
      <alignment horizontal="right" vertical="center" wrapText="1"/>
      <protection/>
    </xf>
    <xf numFmtId="0" fontId="6" fillId="32" borderId="17" xfId="59" applyFont="1" applyFill="1" applyBorder="1" applyAlignment="1">
      <alignment horizontal="center" vertical="center" wrapText="1"/>
      <protection/>
    </xf>
    <xf numFmtId="3" fontId="6" fillId="32" borderId="17" xfId="59" applyNumberFormat="1" applyFont="1" applyFill="1" applyBorder="1" applyAlignment="1">
      <alignment horizontal="right" vertical="center" wrapText="1"/>
      <protection/>
    </xf>
    <xf numFmtId="0" fontId="21" fillId="0" borderId="17" xfId="62" applyFont="1" applyFill="1" applyBorder="1" applyAlignment="1">
      <alignment horizontal="center" vertical="center" wrapText="1"/>
      <protection/>
    </xf>
    <xf numFmtId="0" fontId="6" fillId="32" borderId="18" xfId="62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3" fontId="21" fillId="0" borderId="18" xfId="62" applyNumberFormat="1" applyFont="1" applyFill="1" applyBorder="1" applyAlignment="1">
      <alignment horizontal="right" vertical="center" wrapText="1"/>
      <protection/>
    </xf>
    <xf numFmtId="3" fontId="6" fillId="32" borderId="10" xfId="62" applyNumberFormat="1" applyFont="1" applyFill="1" applyBorder="1" applyAlignment="1">
      <alignment horizontal="right" vertical="center" wrapText="1"/>
      <protection/>
    </xf>
    <xf numFmtId="3" fontId="21" fillId="0" borderId="10" xfId="62" applyNumberFormat="1" applyFont="1" applyFill="1" applyBorder="1" applyAlignment="1">
      <alignment horizontal="right" vertical="center" wrapText="1"/>
      <protection/>
    </xf>
    <xf numFmtId="0" fontId="32" fillId="0" borderId="0" xfId="59" applyFont="1" applyAlignment="1">
      <alignment wrapText="1"/>
      <protection/>
    </xf>
    <xf numFmtId="3" fontId="6" fillId="35" borderId="1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 applyAlignment="1">
      <alignment horizontal="right" vertical="center"/>
      <protection/>
    </xf>
    <xf numFmtId="3" fontId="0" fillId="0" borderId="0" xfId="59" applyNumberFormat="1" applyFont="1" applyAlignment="1">
      <alignment horizontal="center"/>
      <protection/>
    </xf>
    <xf numFmtId="164" fontId="21" fillId="0" borderId="10" xfId="58" applyNumberFormat="1" applyFont="1" applyFill="1" applyBorder="1" applyAlignment="1">
      <alignment vertical="center" wrapText="1" shrinkToFit="1"/>
      <protection/>
    </xf>
    <xf numFmtId="0" fontId="21" fillId="0" borderId="10" xfId="58" applyFont="1" applyFill="1" applyBorder="1" applyAlignment="1">
      <alignment vertical="center" wrapText="1" shrinkToFit="1"/>
      <protection/>
    </xf>
    <xf numFmtId="3" fontId="21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7" fillId="0" borderId="0" xfId="0" applyNumberFormat="1" applyFont="1" applyAlignment="1">
      <alignment/>
    </xf>
    <xf numFmtId="3" fontId="39" fillId="32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/>
    </xf>
    <xf numFmtId="0" fontId="40" fillId="32" borderId="10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vertical="center" wrapText="1"/>
    </xf>
    <xf numFmtId="3" fontId="39" fillId="32" borderId="10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3" fontId="3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20" fillId="0" borderId="0" xfId="58" applyFont="1">
      <alignment/>
      <protection/>
    </xf>
    <xf numFmtId="0" fontId="13" fillId="0" borderId="0" xfId="58" applyFont="1">
      <alignment/>
      <protection/>
    </xf>
    <xf numFmtId="0" fontId="13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right"/>
      <protection/>
    </xf>
    <xf numFmtId="0" fontId="20" fillId="32" borderId="10" xfId="58" applyFont="1" applyFill="1" applyBorder="1" applyAlignment="1">
      <alignment vertical="center"/>
      <protection/>
    </xf>
    <xf numFmtId="0" fontId="6" fillId="32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64" fontId="13" fillId="0" borderId="10" xfId="58" applyNumberFormat="1" applyFont="1" applyFill="1" applyBorder="1" applyAlignment="1">
      <alignment horizontal="left" vertical="center" shrinkToFit="1"/>
      <protection/>
    </xf>
    <xf numFmtId="41" fontId="13" fillId="0" borderId="10" xfId="58" applyNumberFormat="1" applyFont="1" applyFill="1" applyBorder="1" applyAlignment="1">
      <alignment vertical="center" shrinkToFit="1"/>
      <protection/>
    </xf>
    <xf numFmtId="0" fontId="7" fillId="0" borderId="0" xfId="58" applyFont="1" applyFill="1" applyAlignment="1">
      <alignment vertical="center"/>
      <protection/>
    </xf>
    <xf numFmtId="41" fontId="13" fillId="32" borderId="10" xfId="58" applyNumberFormat="1" applyFont="1" applyFill="1" applyBorder="1" applyAlignment="1">
      <alignment vertical="center" shrinkToFit="1"/>
      <protection/>
    </xf>
    <xf numFmtId="0" fontId="42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18" fillId="0" borderId="0" xfId="58" applyFont="1" applyFill="1" applyAlignment="1">
      <alignment shrinkToFit="1"/>
      <protection/>
    </xf>
    <xf numFmtId="0" fontId="43" fillId="0" borderId="0" xfId="58" applyFont="1" applyFill="1" applyBorder="1">
      <alignment/>
      <protection/>
    </xf>
    <xf numFmtId="0" fontId="44" fillId="0" borderId="0" xfId="58" applyFont="1" applyFill="1" applyBorder="1">
      <alignment/>
      <protection/>
    </xf>
    <xf numFmtId="0" fontId="44" fillId="0" borderId="0" xfId="58" applyFont="1">
      <alignment/>
      <protection/>
    </xf>
    <xf numFmtId="0" fontId="18" fillId="0" borderId="0" xfId="58" applyFont="1" applyAlignment="1">
      <alignment vertical="center"/>
      <protection/>
    </xf>
    <xf numFmtId="0" fontId="43" fillId="0" borderId="0" xfId="58" applyFont="1">
      <alignment/>
      <protection/>
    </xf>
    <xf numFmtId="0" fontId="43" fillId="0" borderId="0" xfId="58" applyFont="1" applyBorder="1">
      <alignment/>
      <protection/>
    </xf>
    <xf numFmtId="0" fontId="12" fillId="32" borderId="10" xfId="61" applyFont="1" applyFill="1" applyBorder="1" applyAlignment="1">
      <alignment horizontal="center"/>
      <protection/>
    </xf>
    <xf numFmtId="3" fontId="39" fillId="0" borderId="10" xfId="0" applyNumberFormat="1" applyFont="1" applyBorder="1" applyAlignment="1">
      <alignment vertical="center"/>
    </xf>
    <xf numFmtId="3" fontId="6" fillId="32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vertical="center" wrapText="1"/>
    </xf>
    <xf numFmtId="0" fontId="45" fillId="32" borderId="10" xfId="0" applyFont="1" applyFill="1" applyBorder="1" applyAlignment="1">
      <alignment horizontal="center" vertical="center" wrapText="1"/>
    </xf>
    <xf numFmtId="3" fontId="45" fillId="32" borderId="10" xfId="0" applyNumberFormat="1" applyFont="1" applyFill="1" applyBorder="1" applyAlignment="1">
      <alignment vertical="center"/>
    </xf>
    <xf numFmtId="3" fontId="45" fillId="32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vertical="center" wrapText="1"/>
    </xf>
    <xf numFmtId="3" fontId="45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0" fontId="49" fillId="0" borderId="2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16" fontId="21" fillId="0" borderId="21" xfId="0" applyNumberFormat="1" applyFont="1" applyFill="1" applyBorder="1" applyAlignment="1">
      <alignment/>
    </xf>
    <xf numFmtId="16" fontId="21" fillId="0" borderId="14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3" fontId="21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6" fillId="34" borderId="19" xfId="0" applyNumberFormat="1" applyFont="1" applyFill="1" applyBorder="1" applyAlignment="1">
      <alignment horizontal="right"/>
    </xf>
    <xf numFmtId="3" fontId="6" fillId="32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21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vertical="center"/>
    </xf>
    <xf numFmtId="3" fontId="46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vertical="center"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7" xfId="59" applyNumberFormat="1" applyFont="1" applyFill="1" applyBorder="1" applyAlignment="1">
      <alignment horizontal="right" vertical="center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3" fontId="6" fillId="0" borderId="17" xfId="59" applyNumberFormat="1" applyFont="1" applyFill="1" applyBorder="1" applyAlignment="1">
      <alignment horizontal="right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3" fontId="6" fillId="0" borderId="17" xfId="62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3" fontId="22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/>
    </xf>
    <xf numFmtId="3" fontId="8" fillId="3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7" xfId="59" applyFont="1" applyFill="1" applyBorder="1" applyAlignment="1">
      <alignment horizontal="center" vertical="center" wrapText="1"/>
      <protection/>
    </xf>
    <xf numFmtId="41" fontId="5" fillId="0" borderId="10" xfId="0" applyNumberFormat="1" applyFon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/>
    </xf>
    <xf numFmtId="0" fontId="51" fillId="0" borderId="10" xfId="63" applyFont="1" applyFill="1" applyBorder="1" applyAlignment="1">
      <alignment vertical="center" wrapText="1" shrinkToFit="1"/>
      <protection/>
    </xf>
    <xf numFmtId="164" fontId="51" fillId="0" borderId="10" xfId="63" applyNumberFormat="1" applyFont="1" applyFill="1" applyBorder="1" applyAlignment="1">
      <alignment horizontal="left" vertical="center" wrapText="1" shrinkToFit="1"/>
      <protection/>
    </xf>
    <xf numFmtId="164" fontId="15" fillId="0" borderId="10" xfId="63" applyNumberFormat="1" applyFont="1" applyFill="1" applyBorder="1" applyAlignment="1">
      <alignment horizontal="left" vertical="center" wrapText="1" shrinkToFit="1"/>
      <protection/>
    </xf>
    <xf numFmtId="0" fontId="21" fillId="33" borderId="17" xfId="59" applyFont="1" applyFill="1" applyBorder="1" applyAlignment="1">
      <alignment horizontal="center" vertical="center" wrapText="1"/>
      <protection/>
    </xf>
    <xf numFmtId="3" fontId="21" fillId="33" borderId="17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3" fontId="12" fillId="0" borderId="15" xfId="61" applyNumberFormat="1" applyFont="1" applyFill="1" applyBorder="1">
      <alignment/>
      <protection/>
    </xf>
    <xf numFmtId="0" fontId="33" fillId="0" borderId="0" xfId="63" applyFont="1" applyAlignment="1">
      <alignment horizontal="center"/>
      <protection/>
    </xf>
    <xf numFmtId="3" fontId="13" fillId="32" borderId="10" xfId="63" applyNumberFormat="1" applyFont="1" applyFill="1" applyBorder="1" applyAlignment="1">
      <alignment horizontal="center" vertical="center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3" fontId="54" fillId="0" borderId="10" xfId="63" applyNumberFormat="1" applyFont="1" applyFill="1" applyBorder="1" applyAlignment="1">
      <alignment vertical="center"/>
      <protection/>
    </xf>
    <xf numFmtId="3" fontId="42" fillId="32" borderId="10" xfId="63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0" xfId="63" applyFont="1" applyFill="1" applyBorder="1" applyAlignment="1">
      <alignment horizontal="left" vertical="center"/>
      <protection/>
    </xf>
    <xf numFmtId="0" fontId="13" fillId="32" borderId="10" xfId="63" applyFont="1" applyFill="1" applyBorder="1" applyAlignment="1">
      <alignment horizontal="center" vertical="center" wrapText="1" shrinkToFit="1"/>
      <protection/>
    </xf>
    <xf numFmtId="0" fontId="15" fillId="0" borderId="0" xfId="63" applyFont="1" applyAlignment="1">
      <alignment horizontal="center" vertical="center" wrapText="1"/>
      <protection/>
    </xf>
    <xf numFmtId="0" fontId="13" fillId="32" borderId="10" xfId="63" applyFont="1" applyFill="1" applyBorder="1" applyAlignment="1">
      <alignment horizontal="center" vertical="center"/>
      <protection/>
    </xf>
    <xf numFmtId="0" fontId="13" fillId="32" borderId="10" xfId="63" applyFont="1" applyFill="1" applyBorder="1" applyAlignment="1">
      <alignment horizontal="center" vertical="center" shrinkToFit="1"/>
      <protection/>
    </xf>
    <xf numFmtId="0" fontId="13" fillId="32" borderId="10" xfId="63" applyFont="1" applyFill="1" applyBorder="1" applyAlignment="1">
      <alignment horizontal="center" vertical="center" wrapText="1"/>
      <protection/>
    </xf>
    <xf numFmtId="164" fontId="13" fillId="32" borderId="10" xfId="63" applyNumberFormat="1" applyFont="1" applyFill="1" applyBorder="1" applyAlignment="1">
      <alignment horizontal="center" vertical="center" wrapText="1"/>
      <protection/>
    </xf>
    <xf numFmtId="3" fontId="13" fillId="32" borderId="10" xfId="63" applyNumberFormat="1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horizontal="center"/>
      <protection/>
    </xf>
    <xf numFmtId="0" fontId="14" fillId="0" borderId="0" xfId="63" applyFont="1" applyAlignment="1">
      <alignment horizontal="left"/>
      <protection/>
    </xf>
    <xf numFmtId="3" fontId="42" fillId="32" borderId="10" xfId="63" applyNumberFormat="1" applyFont="1" applyFill="1" applyBorder="1" applyAlignment="1">
      <alignment horizontal="center" vertical="center" wrapText="1"/>
      <protection/>
    </xf>
    <xf numFmtId="0" fontId="13" fillId="32" borderId="10" xfId="63" applyFont="1" applyFill="1" applyBorder="1" applyAlignment="1">
      <alignment horizontal="center" vertical="center" wrapText="1" shrinkToFit="1"/>
      <protection/>
    </xf>
    <xf numFmtId="3" fontId="13" fillId="32" borderId="10" xfId="63" applyNumberFormat="1" applyFont="1" applyFill="1" applyBorder="1" applyAlignment="1">
      <alignment horizontal="center" vertical="center"/>
      <protection/>
    </xf>
    <xf numFmtId="0" fontId="13" fillId="32" borderId="13" xfId="63" applyFont="1" applyFill="1" applyBorder="1" applyAlignment="1">
      <alignment horizontal="center" vertical="center" wrapText="1" shrinkToFit="1"/>
      <protection/>
    </xf>
    <xf numFmtId="0" fontId="13" fillId="32" borderId="14" xfId="63" applyFont="1" applyFill="1" applyBorder="1" applyAlignment="1">
      <alignment horizontal="center" vertical="center" wrapText="1" shrinkToFi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6" fillId="0" borderId="0" xfId="59" applyFont="1" applyAlignment="1">
      <alignment horizontal="center" vertical="center" wrapText="1"/>
      <protection/>
    </xf>
    <xf numFmtId="0" fontId="21" fillId="0" borderId="29" xfId="59" applyFont="1" applyBorder="1" applyAlignment="1">
      <alignment horizontal="left" vertical="center" wrapText="1"/>
      <protection/>
    </xf>
    <xf numFmtId="0" fontId="21" fillId="0" borderId="30" xfId="59" applyFont="1" applyBorder="1" applyAlignment="1">
      <alignment horizontal="left" vertical="center" wrapText="1"/>
      <protection/>
    </xf>
    <xf numFmtId="0" fontId="21" fillId="0" borderId="31" xfId="59" applyFont="1" applyBorder="1" applyAlignment="1">
      <alignment horizontal="left" vertical="center" wrapText="1"/>
      <protection/>
    </xf>
    <xf numFmtId="0" fontId="6" fillId="33" borderId="17" xfId="59" applyFont="1" applyFill="1" applyBorder="1" applyAlignment="1">
      <alignment horizontal="left" vertical="center" wrapText="1"/>
      <protection/>
    </xf>
    <xf numFmtId="0" fontId="6" fillId="36" borderId="17" xfId="59" applyFont="1" applyFill="1" applyBorder="1" applyAlignment="1">
      <alignment horizontal="center" vertical="center" textRotation="90"/>
      <protection/>
    </xf>
    <xf numFmtId="0" fontId="6" fillId="36" borderId="17" xfId="62" applyFont="1" applyFill="1" applyBorder="1" applyAlignment="1">
      <alignment horizontal="center" vertical="center" wrapText="1"/>
      <protection/>
    </xf>
    <xf numFmtId="3" fontId="6" fillId="36" borderId="18" xfId="62" applyNumberFormat="1" applyFont="1" applyFill="1" applyBorder="1" applyAlignment="1">
      <alignment horizontal="center" vertical="center" wrapText="1"/>
      <protection/>
    </xf>
    <xf numFmtId="3" fontId="6" fillId="36" borderId="32" xfId="62" applyNumberFormat="1" applyFont="1" applyFill="1" applyBorder="1" applyAlignment="1">
      <alignment horizontal="center" vertical="center" wrapText="1"/>
      <protection/>
    </xf>
    <xf numFmtId="0" fontId="21" fillId="33" borderId="29" xfId="59" applyFont="1" applyFill="1" applyBorder="1" applyAlignment="1">
      <alignment horizontal="left" vertical="center" wrapText="1"/>
      <protection/>
    </xf>
    <xf numFmtId="0" fontId="21" fillId="33" borderId="30" xfId="59" applyFont="1" applyFill="1" applyBorder="1" applyAlignment="1">
      <alignment horizontal="left" vertical="center" wrapText="1"/>
      <protection/>
    </xf>
    <xf numFmtId="0" fontId="21" fillId="33" borderId="31" xfId="59" applyFont="1" applyFill="1" applyBorder="1" applyAlignment="1">
      <alignment horizontal="left" vertical="center" wrapText="1"/>
      <protection/>
    </xf>
    <xf numFmtId="0" fontId="6" fillId="32" borderId="29" xfId="59" applyFont="1" applyFill="1" applyBorder="1" applyAlignment="1">
      <alignment horizontal="center" vertical="center" wrapText="1"/>
      <protection/>
    </xf>
    <xf numFmtId="0" fontId="6" fillId="32" borderId="30" xfId="59" applyFont="1" applyFill="1" applyBorder="1" applyAlignment="1">
      <alignment horizontal="center" vertical="center" wrapText="1"/>
      <protection/>
    </xf>
    <xf numFmtId="0" fontId="6" fillId="32" borderId="31" xfId="59" applyFont="1" applyFill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left" vertical="center" wrapText="1"/>
      <protection/>
    </xf>
    <xf numFmtId="0" fontId="6" fillId="32" borderId="29" xfId="62" applyFont="1" applyFill="1" applyBorder="1" applyAlignment="1">
      <alignment horizontal="center" vertical="center" wrapText="1"/>
      <protection/>
    </xf>
    <xf numFmtId="0" fontId="6" fillId="32" borderId="30" xfId="62" applyFont="1" applyFill="1" applyBorder="1" applyAlignment="1">
      <alignment horizontal="center" vertical="center" wrapText="1"/>
      <protection/>
    </xf>
    <xf numFmtId="0" fontId="6" fillId="32" borderId="31" xfId="62" applyFont="1" applyFill="1" applyBorder="1" applyAlignment="1">
      <alignment horizontal="center" vertical="center" wrapText="1"/>
      <protection/>
    </xf>
    <xf numFmtId="0" fontId="21" fillId="0" borderId="29" xfId="62" applyFont="1" applyFill="1" applyBorder="1" applyAlignment="1">
      <alignment vertical="center" wrapText="1"/>
      <protection/>
    </xf>
    <xf numFmtId="0" fontId="21" fillId="0" borderId="30" xfId="62" applyFont="1" applyFill="1" applyBorder="1" applyAlignment="1">
      <alignment vertical="center" wrapText="1"/>
      <protection/>
    </xf>
    <xf numFmtId="0" fontId="21" fillId="0" borderId="31" xfId="62" applyFont="1" applyFill="1" applyBorder="1" applyAlignment="1">
      <alignment vertical="center" wrapText="1"/>
      <protection/>
    </xf>
    <xf numFmtId="0" fontId="21" fillId="0" borderId="33" xfId="59" applyFont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29" xfId="62" applyFont="1" applyFill="1" applyBorder="1" applyAlignment="1">
      <alignment horizontal="left" vertical="center" wrapText="1"/>
      <protection/>
    </xf>
    <xf numFmtId="0" fontId="6" fillId="0" borderId="30" xfId="62" applyFont="1" applyFill="1" applyBorder="1" applyAlignment="1">
      <alignment horizontal="left" vertical="center" wrapText="1"/>
      <protection/>
    </xf>
    <xf numFmtId="0" fontId="6" fillId="0" borderId="31" xfId="62" applyFont="1" applyFill="1" applyBorder="1" applyAlignment="1">
      <alignment horizontal="left" vertical="center" wrapText="1"/>
      <protection/>
    </xf>
    <xf numFmtId="0" fontId="21" fillId="0" borderId="29" xfId="62" applyFont="1" applyFill="1" applyBorder="1" applyAlignment="1">
      <alignment horizontal="left" vertical="center" wrapText="1"/>
      <protection/>
    </xf>
    <xf numFmtId="0" fontId="21" fillId="0" borderId="30" xfId="62" applyFont="1" applyFill="1" applyBorder="1" applyAlignment="1">
      <alignment horizontal="left" vertical="center" wrapText="1"/>
      <protection/>
    </xf>
    <xf numFmtId="0" fontId="21" fillId="0" borderId="31" xfId="62" applyFont="1" applyFill="1" applyBorder="1" applyAlignment="1">
      <alignment horizontal="left" vertical="center" wrapText="1"/>
      <protection/>
    </xf>
    <xf numFmtId="0" fontId="21" fillId="32" borderId="13" xfId="59" applyFont="1" applyFill="1" applyBorder="1" applyAlignment="1">
      <alignment horizontal="center" vertical="center" wrapText="1"/>
      <protection/>
    </xf>
    <xf numFmtId="0" fontId="21" fillId="32" borderId="14" xfId="59" applyFont="1" applyFill="1" applyBorder="1" applyAlignment="1">
      <alignment horizontal="center" vertical="center" wrapText="1"/>
      <protection/>
    </xf>
    <xf numFmtId="0" fontId="21" fillId="0" borderId="34" xfId="59" applyFont="1" applyBorder="1" applyAlignment="1">
      <alignment horizontal="left" vertical="center" wrapText="1"/>
      <protection/>
    </xf>
    <xf numFmtId="0" fontId="21" fillId="0" borderId="35" xfId="59" applyFont="1" applyBorder="1" applyAlignment="1">
      <alignment horizontal="left" vertical="center" wrapText="1"/>
      <protection/>
    </xf>
    <xf numFmtId="0" fontId="21" fillId="0" borderId="36" xfId="59" applyFont="1" applyBorder="1" applyAlignment="1">
      <alignment horizontal="left" vertical="center" wrapText="1"/>
      <protection/>
    </xf>
    <xf numFmtId="0" fontId="6" fillId="32" borderId="13" xfId="59" applyFont="1" applyFill="1" applyBorder="1" applyAlignment="1">
      <alignment horizontal="center" vertical="center" wrapText="1"/>
      <protection/>
    </xf>
    <xf numFmtId="0" fontId="6" fillId="32" borderId="21" xfId="59" applyFont="1" applyFill="1" applyBorder="1" applyAlignment="1">
      <alignment horizontal="center" vertical="center" wrapText="1"/>
      <protection/>
    </xf>
    <xf numFmtId="0" fontId="6" fillId="32" borderId="14" xfId="59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left" vertical="center" wrapText="1"/>
      <protection/>
    </xf>
    <xf numFmtId="0" fontId="21" fillId="0" borderId="21" xfId="59" applyFont="1" applyBorder="1" applyAlignment="1">
      <alignment horizontal="left" vertical="center" wrapText="1"/>
      <protection/>
    </xf>
    <xf numFmtId="0" fontId="21" fillId="0" borderId="14" xfId="59" applyFont="1" applyBorder="1" applyAlignment="1">
      <alignment horizontal="left" vertical="center" wrapText="1"/>
      <protection/>
    </xf>
    <xf numFmtId="0" fontId="6" fillId="33" borderId="29" xfId="59" applyFont="1" applyFill="1" applyBorder="1" applyAlignment="1">
      <alignment horizontal="left" vertical="center" wrapText="1"/>
      <protection/>
    </xf>
    <xf numFmtId="0" fontId="6" fillId="33" borderId="30" xfId="59" applyFont="1" applyFill="1" applyBorder="1" applyAlignment="1">
      <alignment horizontal="left" vertical="center" wrapText="1"/>
      <protection/>
    </xf>
    <xf numFmtId="0" fontId="6" fillId="33" borderId="31" xfId="59" applyFont="1" applyFill="1" applyBorder="1" applyAlignment="1">
      <alignment horizontal="left" vertical="center" wrapText="1"/>
      <protection/>
    </xf>
    <xf numFmtId="0" fontId="6" fillId="0" borderId="33" xfId="59" applyFont="1" applyFill="1" applyBorder="1" applyAlignment="1">
      <alignment horizontal="left" vertical="center" wrapText="1"/>
      <protection/>
    </xf>
    <xf numFmtId="0" fontId="6" fillId="0" borderId="30" xfId="59" applyFont="1" applyFill="1" applyBorder="1" applyAlignment="1">
      <alignment horizontal="left" vertical="center" wrapText="1"/>
      <protection/>
    </xf>
    <xf numFmtId="0" fontId="6" fillId="0" borderId="31" xfId="59" applyFont="1" applyFill="1" applyBorder="1" applyAlignment="1">
      <alignment horizontal="left" vertical="center" wrapText="1"/>
      <protection/>
    </xf>
    <xf numFmtId="0" fontId="6" fillId="32" borderId="10" xfId="59" applyFont="1" applyFill="1" applyBorder="1" applyAlignment="1">
      <alignment horizontal="left" vertical="center" wrapText="1"/>
      <protection/>
    </xf>
    <xf numFmtId="0" fontId="6" fillId="0" borderId="29" xfId="59" applyFont="1" applyFill="1" applyBorder="1" applyAlignment="1">
      <alignment horizontal="left" vertical="center" wrapText="1"/>
      <protection/>
    </xf>
    <xf numFmtId="1" fontId="6" fillId="32" borderId="13" xfId="58" applyNumberFormat="1" applyFont="1" applyFill="1" applyBorder="1" applyAlignment="1">
      <alignment horizontal="center" vertical="center"/>
      <protection/>
    </xf>
    <xf numFmtId="1" fontId="6" fillId="32" borderId="21" xfId="58" applyNumberFormat="1" applyFont="1" applyFill="1" applyBorder="1" applyAlignment="1">
      <alignment horizontal="center" vertical="center"/>
      <protection/>
    </xf>
    <xf numFmtId="1" fontId="6" fillId="32" borderId="14" xfId="58" applyNumberFormat="1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1" fontId="6" fillId="32" borderId="23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15" xfId="58" applyNumberFormat="1" applyFont="1" applyFill="1" applyBorder="1" applyAlignment="1" applyProtection="1">
      <alignment horizontal="center" vertical="center" wrapText="1"/>
      <protection locked="0"/>
    </xf>
    <xf numFmtId="164" fontId="6" fillId="32" borderId="13" xfId="58" applyNumberFormat="1" applyFont="1" applyFill="1" applyBorder="1" applyAlignment="1">
      <alignment horizontal="center" vertical="center" wrapText="1" shrinkToFit="1"/>
      <protection/>
    </xf>
    <xf numFmtId="164" fontId="6" fillId="32" borderId="14" xfId="58" applyNumberFormat="1" applyFont="1" applyFill="1" applyBorder="1" applyAlignment="1">
      <alignment horizontal="center" vertical="center" wrapText="1" shrinkToFit="1"/>
      <protection/>
    </xf>
    <xf numFmtId="1" fontId="6" fillId="32" borderId="26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28" xfId="58" applyNumberFormat="1" applyFont="1" applyFill="1" applyBorder="1" applyAlignment="1" applyProtection="1">
      <alignment horizontal="center" vertical="center" wrapText="1"/>
      <protection locked="0"/>
    </xf>
    <xf numFmtId="49" fontId="6" fillId="32" borderId="19" xfId="58" applyNumberFormat="1" applyFont="1" applyFill="1" applyBorder="1" applyAlignment="1">
      <alignment horizontal="center" vertical="center" shrinkToFit="1"/>
      <protection/>
    </xf>
    <xf numFmtId="49" fontId="6" fillId="32" borderId="23" xfId="58" applyNumberFormat="1" applyFont="1" applyFill="1" applyBorder="1" applyAlignment="1">
      <alignment horizontal="center" vertical="center" shrinkToFit="1"/>
      <protection/>
    </xf>
    <xf numFmtId="49" fontId="6" fillId="32" borderId="15" xfId="58" applyNumberFormat="1" applyFont="1" applyFill="1" applyBorder="1" applyAlignment="1">
      <alignment horizontal="center" vertical="center" shrinkToFit="1"/>
      <protection/>
    </xf>
    <xf numFmtId="0" fontId="6" fillId="32" borderId="19" xfId="58" applyFont="1" applyFill="1" applyBorder="1" applyAlignment="1">
      <alignment horizontal="center" vertical="center" shrinkToFit="1"/>
      <protection/>
    </xf>
    <xf numFmtId="0" fontId="6" fillId="32" borderId="23" xfId="58" applyFont="1" applyFill="1" applyBorder="1" applyAlignment="1">
      <alignment horizontal="center" vertical="center" shrinkToFit="1"/>
      <protection/>
    </xf>
    <xf numFmtId="0" fontId="6" fillId="32" borderId="15" xfId="58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left" wrapText="1"/>
      <protection/>
    </xf>
    <xf numFmtId="0" fontId="12" fillId="0" borderId="22" xfId="61" applyFont="1" applyBorder="1" applyAlignment="1">
      <alignment horizontal="left" wrapText="1"/>
      <protection/>
    </xf>
    <xf numFmtId="0" fontId="10" fillId="32" borderId="13" xfId="61" applyFont="1" applyFill="1" applyBorder="1" applyAlignment="1">
      <alignment horizontal="center"/>
      <protection/>
    </xf>
    <xf numFmtId="0" fontId="10" fillId="32" borderId="14" xfId="61" applyFont="1" applyFill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0" fontId="0" fillId="32" borderId="10" xfId="0" applyFill="1" applyBorder="1" applyAlignment="1">
      <alignment/>
    </xf>
    <xf numFmtId="0" fontId="10" fillId="0" borderId="13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32" borderId="10" xfId="0" applyFont="1" applyFill="1" applyBorder="1" applyAlignment="1">
      <alignment horizontal="center" vertical="center" wrapText="1"/>
    </xf>
    <xf numFmtId="3" fontId="39" fillId="32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3" fontId="30" fillId="32" borderId="10" xfId="0" applyNumberFormat="1" applyFont="1" applyFill="1" applyBorder="1" applyAlignment="1">
      <alignment horizontal="center" vertical="center"/>
    </xf>
    <xf numFmtId="3" fontId="30" fillId="32" borderId="19" xfId="0" applyNumberFormat="1" applyFont="1" applyFill="1" applyBorder="1" applyAlignment="1">
      <alignment horizontal="center" vertical="center" wrapText="1"/>
    </xf>
    <xf numFmtId="3" fontId="30" fillId="32" borderId="23" xfId="0" applyNumberFormat="1" applyFont="1" applyFill="1" applyBorder="1" applyAlignment="1">
      <alignment horizontal="center" vertical="center" wrapText="1"/>
    </xf>
    <xf numFmtId="3" fontId="30" fillId="32" borderId="15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44" fontId="8" fillId="34" borderId="19" xfId="65" applyFont="1" applyFill="1" applyBorder="1" applyAlignment="1">
      <alignment horizontal="center" vertical="center" wrapText="1"/>
    </xf>
    <xf numFmtId="44" fontId="8" fillId="34" borderId="15" xfId="65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15" fillId="0" borderId="0" xfId="58" applyFont="1" applyBorder="1" applyAlignment="1">
      <alignment horizontal="center"/>
      <protection/>
    </xf>
    <xf numFmtId="0" fontId="13" fillId="32" borderId="13" xfId="58" applyFont="1" applyFill="1" applyBorder="1" applyAlignment="1">
      <alignment horizontal="center" vertical="center" shrinkToFit="1"/>
      <protection/>
    </xf>
    <xf numFmtId="0" fontId="13" fillId="32" borderId="14" xfId="58" applyFont="1" applyFill="1" applyBorder="1" applyAlignment="1">
      <alignment horizontal="center" vertical="center" shrinkToFi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_02B_2008_evi_kltsgv_rendelet" xfId="58"/>
    <cellStyle name="Normál_2D 2D1 2010.évi költségvetés" xfId="59"/>
    <cellStyle name="Normál_BEKI991" xfId="60"/>
    <cellStyle name="Normál_Finanszírozási terv_2004évre" xfId="61"/>
    <cellStyle name="Normál_összesítő normatív állami_VéglegesTÁHadata alapján2003január20" xfId="62"/>
    <cellStyle name="Normál_táblá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0.421875" style="0" customWidth="1"/>
    <col min="2" max="2" width="112.28125" style="0" customWidth="1"/>
  </cols>
  <sheetData>
    <row r="1" spans="1:2" ht="17.25">
      <c r="A1" s="340" t="s">
        <v>158</v>
      </c>
      <c r="B1" s="340"/>
    </row>
    <row r="2" spans="1:2" ht="17.25">
      <c r="A2" s="98"/>
      <c r="B2" s="98"/>
    </row>
    <row r="3" spans="1:2" ht="15">
      <c r="A3" s="341"/>
      <c r="B3" s="341"/>
    </row>
    <row r="4" spans="1:2" ht="53.25" customHeight="1">
      <c r="A4" s="79" t="s">
        <v>162</v>
      </c>
      <c r="B4" s="79" t="s">
        <v>138</v>
      </c>
    </row>
    <row r="5" spans="1:2" ht="30.75" customHeight="1">
      <c r="A5" s="94" t="s">
        <v>23</v>
      </c>
      <c r="B5" s="95" t="s">
        <v>159</v>
      </c>
    </row>
    <row r="6" spans="1:5" ht="34.5" customHeight="1">
      <c r="A6" s="94" t="s">
        <v>354</v>
      </c>
      <c r="B6" s="99" t="s">
        <v>338</v>
      </c>
      <c r="C6" s="93"/>
      <c r="D6" s="93"/>
      <c r="E6" s="93"/>
    </row>
    <row r="7" spans="1:5" ht="30.75" customHeight="1">
      <c r="A7" s="94" t="s">
        <v>355</v>
      </c>
      <c r="B7" s="51" t="s">
        <v>332</v>
      </c>
      <c r="C7" s="93"/>
      <c r="D7" s="93"/>
      <c r="E7" s="93"/>
    </row>
    <row r="8" spans="1:5" ht="30.75" customHeight="1">
      <c r="A8" s="94" t="s">
        <v>356</v>
      </c>
      <c r="B8" s="99" t="s">
        <v>339</v>
      </c>
      <c r="C8" s="93"/>
      <c r="D8" s="93"/>
      <c r="E8" s="93"/>
    </row>
    <row r="9" spans="1:5" ht="30.75" customHeight="1">
      <c r="A9" s="94" t="s">
        <v>357</v>
      </c>
      <c r="B9" s="51" t="s">
        <v>333</v>
      </c>
      <c r="C9" s="93"/>
      <c r="D9" s="93"/>
      <c r="E9" s="93"/>
    </row>
    <row r="10" spans="1:5" ht="30" customHeight="1">
      <c r="A10" s="94" t="s">
        <v>358</v>
      </c>
      <c r="B10" s="51" t="s">
        <v>334</v>
      </c>
      <c r="C10" s="93"/>
      <c r="D10" s="93"/>
      <c r="E10" s="93"/>
    </row>
    <row r="11" spans="1:5" ht="30" customHeight="1">
      <c r="A11" s="94" t="s">
        <v>359</v>
      </c>
      <c r="B11" s="51" t="s">
        <v>335</v>
      </c>
      <c r="C11" s="93"/>
      <c r="D11" s="93"/>
      <c r="E11" s="93"/>
    </row>
    <row r="12" spans="1:5" ht="30.75" customHeight="1">
      <c r="A12" s="94" t="s">
        <v>360</v>
      </c>
      <c r="B12" s="51" t="s">
        <v>336</v>
      </c>
      <c r="C12" s="93"/>
      <c r="D12" s="93"/>
      <c r="E12" s="93"/>
    </row>
    <row r="13" spans="1:5" ht="29.25" customHeight="1">
      <c r="A13" s="94" t="s">
        <v>361</v>
      </c>
      <c r="B13" s="51" t="s">
        <v>337</v>
      </c>
      <c r="C13" s="93"/>
      <c r="D13" s="93"/>
      <c r="E13" s="93"/>
    </row>
    <row r="14" spans="1:5" ht="45" customHeight="1">
      <c r="A14" s="94" t="s">
        <v>25</v>
      </c>
      <c r="B14" s="99" t="s">
        <v>340</v>
      </c>
      <c r="C14" s="93"/>
      <c r="D14" s="93"/>
      <c r="E14" s="93"/>
    </row>
    <row r="15" spans="1:5" ht="46.5" customHeight="1">
      <c r="A15" s="94" t="s">
        <v>26</v>
      </c>
      <c r="B15" s="99" t="s">
        <v>341</v>
      </c>
      <c r="C15" s="93"/>
      <c r="D15" s="93"/>
      <c r="E15" s="93"/>
    </row>
    <row r="16" spans="1:5" ht="30.75" customHeight="1">
      <c r="A16" s="94" t="s">
        <v>32</v>
      </c>
      <c r="B16" s="99" t="s">
        <v>342</v>
      </c>
      <c r="C16" s="93"/>
      <c r="D16" s="93"/>
      <c r="E16" s="93"/>
    </row>
    <row r="17" spans="1:2" ht="28.5" customHeight="1">
      <c r="A17" s="94" t="s">
        <v>27</v>
      </c>
      <c r="B17" s="95" t="s">
        <v>343</v>
      </c>
    </row>
    <row r="18" spans="1:2" ht="30" customHeight="1">
      <c r="A18" s="94" t="s">
        <v>28</v>
      </c>
      <c r="B18" s="95" t="s">
        <v>344</v>
      </c>
    </row>
    <row r="19" spans="1:2" ht="30" customHeight="1">
      <c r="A19" s="94" t="s">
        <v>29</v>
      </c>
      <c r="B19" s="95" t="s">
        <v>345</v>
      </c>
    </row>
    <row r="20" spans="1:2" ht="29.25" customHeight="1">
      <c r="A20" s="94" t="s">
        <v>33</v>
      </c>
      <c r="B20" s="95" t="s">
        <v>346</v>
      </c>
    </row>
    <row r="21" spans="1:2" ht="30" customHeight="1">
      <c r="A21" s="94" t="s">
        <v>70</v>
      </c>
      <c r="B21" s="95" t="s">
        <v>347</v>
      </c>
    </row>
    <row r="22" spans="1:2" ht="30" customHeight="1">
      <c r="A22" s="94" t="s">
        <v>71</v>
      </c>
      <c r="B22" s="95" t="s">
        <v>348</v>
      </c>
    </row>
    <row r="23" spans="1:12" ht="30" customHeight="1">
      <c r="A23" s="94" t="s">
        <v>72</v>
      </c>
      <c r="B23" s="193" t="s">
        <v>349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1:2" ht="29.25" customHeight="1">
      <c r="A24" s="94" t="s">
        <v>73</v>
      </c>
      <c r="B24" s="95" t="s">
        <v>350</v>
      </c>
    </row>
    <row r="25" spans="1:2" ht="27.75" customHeight="1">
      <c r="A25" s="94" t="s">
        <v>74</v>
      </c>
      <c r="B25" s="95" t="s">
        <v>351</v>
      </c>
    </row>
    <row r="26" spans="1:13" ht="30" customHeight="1">
      <c r="A26" s="94" t="s">
        <v>75</v>
      </c>
      <c r="B26" s="97" t="s">
        <v>446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33" customHeight="1">
      <c r="A27" s="94" t="s">
        <v>76</v>
      </c>
      <c r="B27" s="97" t="s">
        <v>352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2" ht="31.5" customHeight="1">
      <c r="A28" s="94" t="s">
        <v>77</v>
      </c>
      <c r="B28" s="97" t="s">
        <v>353</v>
      </c>
    </row>
  </sheetData>
  <sheetProtection/>
  <mergeCells count="2">
    <mergeCell ref="A1:B1"/>
    <mergeCell ref="A3:B3"/>
  </mergeCells>
  <printOptions/>
  <pageMargins left="0.51" right="0.36" top="1" bottom="1" header="0.5" footer="0.5"/>
  <pageSetup horizontalDpi="600" verticalDpi="600" orientation="portrait" paperSize="9" scale="75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8.140625" style="57" customWidth="1"/>
    <col min="2" max="2" width="52.00390625" style="58" customWidth="1"/>
    <col min="3" max="3" width="19.8515625" style="64" customWidth="1"/>
    <col min="4" max="4" width="20.7109375" style="0" customWidth="1"/>
    <col min="5" max="5" width="18.8515625" style="0" customWidth="1"/>
    <col min="6" max="6" width="20.140625" style="0" customWidth="1"/>
    <col min="7" max="7" width="22.00390625" style="0" customWidth="1"/>
    <col min="8" max="8" width="17.140625" style="0" customWidth="1"/>
  </cols>
  <sheetData>
    <row r="2" ht="13.5">
      <c r="C2" s="59"/>
    </row>
    <row r="3" spans="1:8" ht="20.25">
      <c r="A3" s="552" t="s">
        <v>346</v>
      </c>
      <c r="B3" s="552"/>
      <c r="C3" s="552"/>
      <c r="D3" s="552"/>
      <c r="E3" s="552"/>
      <c r="F3" s="552"/>
      <c r="G3" s="552"/>
      <c r="H3" s="552"/>
    </row>
    <row r="4" spans="1:3" ht="15">
      <c r="A4" s="60"/>
      <c r="B4" s="60"/>
      <c r="C4" s="61"/>
    </row>
    <row r="5" spans="1:3" ht="15" hidden="1">
      <c r="A5" s="60"/>
      <c r="B5" s="60"/>
      <c r="C5" s="61"/>
    </row>
    <row r="6" spans="1:8" ht="27.75" customHeight="1">
      <c r="A6" s="562" t="s">
        <v>61</v>
      </c>
      <c r="B6" s="559" t="s">
        <v>14</v>
      </c>
      <c r="C6" s="549" t="s">
        <v>17</v>
      </c>
      <c r="D6" s="550"/>
      <c r="E6" s="550"/>
      <c r="F6" s="550"/>
      <c r="G6" s="550"/>
      <c r="H6" s="551"/>
    </row>
    <row r="7" spans="1:8" ht="12.75" customHeight="1">
      <c r="A7" s="563"/>
      <c r="B7" s="560"/>
      <c r="C7" s="557" t="s">
        <v>9</v>
      </c>
      <c r="D7" s="553" t="s">
        <v>10</v>
      </c>
      <c r="E7" s="553" t="s">
        <v>11</v>
      </c>
      <c r="F7" s="553" t="s">
        <v>12</v>
      </c>
      <c r="G7" s="553" t="s">
        <v>13</v>
      </c>
      <c r="H7" s="553" t="s">
        <v>18</v>
      </c>
    </row>
    <row r="8" spans="1:8" ht="15" customHeight="1">
      <c r="A8" s="563"/>
      <c r="B8" s="560"/>
      <c r="C8" s="557"/>
      <c r="D8" s="553"/>
      <c r="E8" s="553"/>
      <c r="F8" s="553"/>
      <c r="G8" s="553"/>
      <c r="H8" s="553"/>
    </row>
    <row r="9" spans="1:8" ht="24.75" customHeight="1">
      <c r="A9" s="564"/>
      <c r="B9" s="561"/>
      <c r="C9" s="558"/>
      <c r="D9" s="554"/>
      <c r="E9" s="554"/>
      <c r="F9" s="554"/>
      <c r="G9" s="554"/>
      <c r="H9" s="554"/>
    </row>
    <row r="10" spans="1:8" ht="43.5" customHeight="1">
      <c r="A10" s="101" t="s">
        <v>23</v>
      </c>
      <c r="B10" s="102" t="s">
        <v>114</v>
      </c>
      <c r="C10" s="103">
        <v>1</v>
      </c>
      <c r="D10" s="176"/>
      <c r="E10" s="176"/>
      <c r="F10" s="176">
        <v>12</v>
      </c>
      <c r="G10" s="176">
        <v>60</v>
      </c>
      <c r="H10" s="106">
        <f>C10+D10+E10+F10+G10</f>
        <v>73</v>
      </c>
    </row>
    <row r="11" spans="1:8" ht="48" customHeight="1">
      <c r="A11" s="62" t="s">
        <v>24</v>
      </c>
      <c r="B11" s="174" t="s">
        <v>7</v>
      </c>
      <c r="C11" s="104"/>
      <c r="D11" s="176">
        <v>22</v>
      </c>
      <c r="E11" s="176" t="s">
        <v>50</v>
      </c>
      <c r="F11" s="176"/>
      <c r="G11" s="176"/>
      <c r="H11" s="106">
        <f>SUM(C11:G11)</f>
        <v>22</v>
      </c>
    </row>
    <row r="12" spans="1:8" ht="39.75" customHeight="1">
      <c r="A12" s="101" t="s">
        <v>25</v>
      </c>
      <c r="B12" s="63" t="s">
        <v>306</v>
      </c>
      <c r="C12" s="104"/>
      <c r="D12" s="176"/>
      <c r="E12" s="176">
        <v>36</v>
      </c>
      <c r="F12" s="176">
        <v>2</v>
      </c>
      <c r="G12" s="176"/>
      <c r="H12" s="106">
        <f>C12+D12+E12+F12+G12</f>
        <v>38</v>
      </c>
    </row>
    <row r="13" spans="1:8" ht="42" customHeight="1">
      <c r="A13" s="62" t="s">
        <v>26</v>
      </c>
      <c r="B13" s="63" t="s">
        <v>401</v>
      </c>
      <c r="C13" s="104"/>
      <c r="D13" s="176"/>
      <c r="E13" s="176">
        <v>11</v>
      </c>
      <c r="F13" s="176">
        <v>1</v>
      </c>
      <c r="G13" s="176"/>
      <c r="H13" s="106">
        <f>C13+D13+E13+F13+G13</f>
        <v>12</v>
      </c>
    </row>
    <row r="14" spans="1:8" ht="40.5" customHeight="1">
      <c r="A14" s="101" t="s">
        <v>32</v>
      </c>
      <c r="B14" s="63" t="s">
        <v>8</v>
      </c>
      <c r="C14" s="104"/>
      <c r="D14" s="176"/>
      <c r="E14" s="176">
        <v>3</v>
      </c>
      <c r="F14" s="176"/>
      <c r="G14" s="176"/>
      <c r="H14" s="106">
        <f>C14+D14+E14+F14+G14</f>
        <v>3</v>
      </c>
    </row>
    <row r="15" spans="1:8" ht="45.75" customHeight="1">
      <c r="A15" s="62" t="s">
        <v>27</v>
      </c>
      <c r="B15" s="175" t="s">
        <v>141</v>
      </c>
      <c r="C15" s="104"/>
      <c r="D15" s="176"/>
      <c r="E15" s="176">
        <v>11</v>
      </c>
      <c r="F15" s="176">
        <v>1</v>
      </c>
      <c r="G15" s="176"/>
      <c r="H15" s="106">
        <f>C15+D15+E15+F15+G15</f>
        <v>12</v>
      </c>
    </row>
    <row r="16" spans="1:8" ht="42.75" customHeight="1">
      <c r="A16" s="555" t="s">
        <v>97</v>
      </c>
      <c r="B16" s="556"/>
      <c r="C16" s="105">
        <f>C10+C11+C12+C13+C14+C15</f>
        <v>1</v>
      </c>
      <c r="D16" s="105">
        <f>D10+D11+D12+D13+D14+D15</f>
        <v>22</v>
      </c>
      <c r="E16" s="105">
        <v>61</v>
      </c>
      <c r="F16" s="105">
        <f>F10+F11+F12+F13+F14+F15</f>
        <v>16</v>
      </c>
      <c r="G16" s="105">
        <f>G10+G11+G12+G13+G14+G15</f>
        <v>60</v>
      </c>
      <c r="H16" s="105">
        <f>H10+H11+H12+H13+H14+H15</f>
        <v>160</v>
      </c>
    </row>
  </sheetData>
  <sheetProtection/>
  <mergeCells count="11">
    <mergeCell ref="A6:A9"/>
    <mergeCell ref="C6:H6"/>
    <mergeCell ref="A3:H3"/>
    <mergeCell ref="G7:G9"/>
    <mergeCell ref="H7:H9"/>
    <mergeCell ref="A16:B16"/>
    <mergeCell ref="D7:D9"/>
    <mergeCell ref="E7:E9"/>
    <mergeCell ref="F7:F9"/>
    <mergeCell ref="C7:C9"/>
    <mergeCell ref="B6:B9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&amp;LVámospércs Városi Önkormányzat&amp;R9.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120" zoomScaleNormal="120" zoomScalePageLayoutView="0" workbookViewId="0" topLeftCell="A1">
      <selection activeCell="L41" sqref="L41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0.140625" style="0" customWidth="1"/>
    <col min="12" max="12" width="10.140625" style="0" customWidth="1"/>
    <col min="16" max="16" width="12.140625" style="0" customWidth="1"/>
  </cols>
  <sheetData>
    <row r="1" spans="1:15" ht="23.25" customHeight="1">
      <c r="A1" s="569" t="s">
        <v>419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5" ht="35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 t="s">
        <v>80</v>
      </c>
    </row>
    <row r="3" spans="1:15" ht="41.25" customHeight="1">
      <c r="A3" s="571"/>
      <c r="B3" s="571"/>
      <c r="C3" s="121" t="s">
        <v>501</v>
      </c>
      <c r="D3" s="122" t="s">
        <v>163</v>
      </c>
      <c r="E3" s="122" t="s">
        <v>164</v>
      </c>
      <c r="F3" s="122" t="s">
        <v>165</v>
      </c>
      <c r="G3" s="122" t="s">
        <v>166</v>
      </c>
      <c r="H3" s="122" t="s">
        <v>167</v>
      </c>
      <c r="I3" s="122" t="s">
        <v>168</v>
      </c>
      <c r="J3" s="122" t="s">
        <v>169</v>
      </c>
      <c r="K3" s="122" t="s">
        <v>170</v>
      </c>
      <c r="L3" s="122" t="s">
        <v>171</v>
      </c>
      <c r="M3" s="122" t="s">
        <v>172</v>
      </c>
      <c r="N3" s="122" t="s">
        <v>173</v>
      </c>
      <c r="O3" s="122" t="s">
        <v>174</v>
      </c>
    </row>
    <row r="4" spans="1:15" ht="12.75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2.75">
      <c r="A5" s="567" t="s">
        <v>0</v>
      </c>
      <c r="B5" s="568"/>
      <c r="C5" s="123"/>
      <c r="D5" s="123">
        <v>68066</v>
      </c>
      <c r="E5" s="123">
        <f>D31</f>
        <v>58551</v>
      </c>
      <c r="F5" s="123">
        <f aca="true" t="shared" si="0" ref="F5:O5">E31</f>
        <v>22466</v>
      </c>
      <c r="G5" s="123">
        <f>F31</f>
        <v>57294</v>
      </c>
      <c r="H5" s="123">
        <f t="shared" si="0"/>
        <v>45612</v>
      </c>
      <c r="I5" s="123">
        <f t="shared" si="0"/>
        <v>8773</v>
      </c>
      <c r="J5" s="123">
        <f t="shared" si="0"/>
        <v>1934</v>
      </c>
      <c r="K5" s="123">
        <f t="shared" si="0"/>
        <v>20252</v>
      </c>
      <c r="L5" s="123">
        <f t="shared" si="0"/>
        <v>8413</v>
      </c>
      <c r="M5" s="123">
        <f t="shared" si="0"/>
        <v>12992</v>
      </c>
      <c r="N5" s="123">
        <f t="shared" si="0"/>
        <v>10860</v>
      </c>
      <c r="O5" s="123">
        <f t="shared" si="0"/>
        <v>-10819</v>
      </c>
    </row>
    <row r="6" spans="1:15" ht="12.75">
      <c r="A6" s="109"/>
      <c r="B6" s="110"/>
      <c r="C6" s="112"/>
      <c r="D6" s="333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2.75">
      <c r="A7" s="572" t="s">
        <v>31</v>
      </c>
      <c r="B7" s="57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6" ht="12.75">
      <c r="A8" s="113" t="s">
        <v>23</v>
      </c>
      <c r="B8" s="114" t="s">
        <v>381</v>
      </c>
      <c r="C8" s="115">
        <v>81091</v>
      </c>
      <c r="D8" s="115">
        <v>6757</v>
      </c>
      <c r="E8" s="115">
        <v>6757</v>
      </c>
      <c r="F8" s="115">
        <v>6757</v>
      </c>
      <c r="G8" s="115">
        <v>6757</v>
      </c>
      <c r="H8" s="115">
        <v>6757</v>
      </c>
      <c r="I8" s="115">
        <v>6757</v>
      </c>
      <c r="J8" s="115">
        <v>6757</v>
      </c>
      <c r="K8" s="115">
        <v>6757</v>
      </c>
      <c r="L8" s="115">
        <v>6757</v>
      </c>
      <c r="M8" s="115">
        <v>6757</v>
      </c>
      <c r="N8" s="115">
        <v>6757</v>
      </c>
      <c r="O8" s="115">
        <v>6764</v>
      </c>
      <c r="P8" s="30"/>
    </row>
    <row r="9" spans="1:16" ht="12.75">
      <c r="A9" s="113" t="s">
        <v>24</v>
      </c>
      <c r="B9" s="114" t="s">
        <v>500</v>
      </c>
      <c r="C9" s="115">
        <v>116000</v>
      </c>
      <c r="D9" s="115">
        <v>2333</v>
      </c>
      <c r="E9" s="115">
        <v>2333</v>
      </c>
      <c r="F9" s="115">
        <v>40000</v>
      </c>
      <c r="G9" s="115">
        <v>2333</v>
      </c>
      <c r="H9" s="115">
        <v>2333</v>
      </c>
      <c r="I9" s="115">
        <v>2333</v>
      </c>
      <c r="J9" s="115">
        <v>2333</v>
      </c>
      <c r="K9" s="115">
        <v>2333</v>
      </c>
      <c r="L9" s="115">
        <v>40000</v>
      </c>
      <c r="M9" s="115">
        <v>2333</v>
      </c>
      <c r="N9" s="115">
        <v>2336</v>
      </c>
      <c r="O9" s="115">
        <v>15000</v>
      </c>
      <c r="P9" s="30"/>
    </row>
    <row r="10" spans="1:16" ht="12.75">
      <c r="A10" s="113" t="s">
        <v>25</v>
      </c>
      <c r="B10" s="114" t="s">
        <v>101</v>
      </c>
      <c r="C10" s="115">
        <v>442878</v>
      </c>
      <c r="D10" s="115">
        <v>36906</v>
      </c>
      <c r="E10" s="115">
        <v>36906</v>
      </c>
      <c r="F10" s="115">
        <v>36906</v>
      </c>
      <c r="G10" s="115">
        <v>36906</v>
      </c>
      <c r="H10" s="115">
        <v>36906</v>
      </c>
      <c r="I10" s="115">
        <v>36906</v>
      </c>
      <c r="J10" s="115">
        <v>36906</v>
      </c>
      <c r="K10" s="115">
        <v>36906</v>
      </c>
      <c r="L10" s="115">
        <v>36906</v>
      </c>
      <c r="M10" s="115">
        <v>36906</v>
      </c>
      <c r="N10" s="115">
        <v>36906</v>
      </c>
      <c r="O10" s="115">
        <v>36912</v>
      </c>
      <c r="P10" s="30"/>
    </row>
    <row r="11" spans="1:16" ht="12.75">
      <c r="A11" s="113" t="s">
        <v>26</v>
      </c>
      <c r="B11" s="114" t="s">
        <v>502</v>
      </c>
      <c r="C11" s="115">
        <v>458587</v>
      </c>
      <c r="D11" s="115">
        <v>9843</v>
      </c>
      <c r="E11" s="115">
        <v>9843</v>
      </c>
      <c r="F11" s="115">
        <v>9843</v>
      </c>
      <c r="G11" s="115">
        <v>70000</v>
      </c>
      <c r="H11" s="115">
        <v>9843</v>
      </c>
      <c r="I11" s="115">
        <v>9843</v>
      </c>
      <c r="J11" s="115">
        <v>150000</v>
      </c>
      <c r="K11" s="115">
        <v>9843</v>
      </c>
      <c r="L11" s="115">
        <v>9843</v>
      </c>
      <c r="M11" s="115">
        <v>9843</v>
      </c>
      <c r="N11" s="115">
        <v>150000</v>
      </c>
      <c r="O11" s="115">
        <v>9843</v>
      </c>
      <c r="P11" s="30"/>
    </row>
    <row r="12" spans="1:16" ht="12.75">
      <c r="A12" s="113" t="s">
        <v>32</v>
      </c>
      <c r="B12" s="114" t="s">
        <v>503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30"/>
    </row>
    <row r="13" spans="1:16" ht="12.75">
      <c r="A13" s="113" t="s">
        <v>27</v>
      </c>
      <c r="B13" s="116" t="s">
        <v>178</v>
      </c>
      <c r="C13" s="11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30"/>
    </row>
    <row r="14" spans="1:16" s="77" customFormat="1" ht="12.75">
      <c r="A14" s="214" t="s">
        <v>28</v>
      </c>
      <c r="B14" s="124" t="s">
        <v>506</v>
      </c>
      <c r="C14" s="123">
        <f aca="true" t="shared" si="1" ref="C14:O14">SUM(C8:C13)</f>
        <v>1098556</v>
      </c>
      <c r="D14" s="123">
        <f t="shared" si="1"/>
        <v>55839</v>
      </c>
      <c r="E14" s="123">
        <f t="shared" si="1"/>
        <v>55839</v>
      </c>
      <c r="F14" s="123">
        <f t="shared" si="1"/>
        <v>93506</v>
      </c>
      <c r="G14" s="123">
        <f t="shared" si="1"/>
        <v>115996</v>
      </c>
      <c r="H14" s="123">
        <f t="shared" si="1"/>
        <v>55839</v>
      </c>
      <c r="I14" s="123">
        <f t="shared" si="1"/>
        <v>55839</v>
      </c>
      <c r="J14" s="123">
        <f t="shared" si="1"/>
        <v>195996</v>
      </c>
      <c r="K14" s="123">
        <f t="shared" si="1"/>
        <v>55839</v>
      </c>
      <c r="L14" s="123">
        <f t="shared" si="1"/>
        <v>93506</v>
      </c>
      <c r="M14" s="123">
        <f t="shared" si="1"/>
        <v>55839</v>
      </c>
      <c r="N14" s="123">
        <f t="shared" si="1"/>
        <v>195999</v>
      </c>
      <c r="O14" s="123">
        <f t="shared" si="1"/>
        <v>68519</v>
      </c>
      <c r="P14" s="30"/>
    </row>
    <row r="15" spans="1:16" ht="12.75">
      <c r="A15" s="113" t="s">
        <v>29</v>
      </c>
      <c r="B15" s="114" t="s">
        <v>504</v>
      </c>
      <c r="C15" s="115">
        <v>68066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30"/>
    </row>
    <row r="16" spans="1:16" ht="12.75">
      <c r="A16" s="214" t="s">
        <v>33</v>
      </c>
      <c r="B16" s="124" t="s">
        <v>507</v>
      </c>
      <c r="C16" s="125">
        <f aca="true" t="shared" si="2" ref="C16:O16">SUM(C14:C15)</f>
        <v>1166622</v>
      </c>
      <c r="D16" s="125">
        <f t="shared" si="2"/>
        <v>55839</v>
      </c>
      <c r="E16" s="125">
        <f t="shared" si="2"/>
        <v>55839</v>
      </c>
      <c r="F16" s="125">
        <f t="shared" si="2"/>
        <v>93506</v>
      </c>
      <c r="G16" s="125">
        <f t="shared" si="2"/>
        <v>115996</v>
      </c>
      <c r="H16" s="125">
        <f t="shared" si="2"/>
        <v>55839</v>
      </c>
      <c r="I16" s="125">
        <f t="shared" si="2"/>
        <v>55839</v>
      </c>
      <c r="J16" s="125">
        <f t="shared" si="2"/>
        <v>195996</v>
      </c>
      <c r="K16" s="125">
        <f t="shared" si="2"/>
        <v>55839</v>
      </c>
      <c r="L16" s="125">
        <f t="shared" si="2"/>
        <v>93506</v>
      </c>
      <c r="M16" s="125">
        <f t="shared" si="2"/>
        <v>55839</v>
      </c>
      <c r="N16" s="125">
        <f t="shared" si="2"/>
        <v>195999</v>
      </c>
      <c r="O16" s="125">
        <f t="shared" si="2"/>
        <v>68519</v>
      </c>
      <c r="P16" s="30"/>
    </row>
    <row r="17" spans="1:16" ht="12.75">
      <c r="A17" s="118"/>
      <c r="B17" s="119"/>
      <c r="C17" s="115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30"/>
    </row>
    <row r="18" spans="1:16" ht="12.75">
      <c r="A18" s="572" t="s">
        <v>100</v>
      </c>
      <c r="B18" s="57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30"/>
    </row>
    <row r="19" spans="1:16" ht="12.75">
      <c r="A19" s="113" t="s">
        <v>23</v>
      </c>
      <c r="B19" s="114" t="s">
        <v>90</v>
      </c>
      <c r="C19" s="115">
        <v>290872</v>
      </c>
      <c r="D19" s="115">
        <v>24240</v>
      </c>
      <c r="E19" s="115">
        <v>24240</v>
      </c>
      <c r="F19" s="115">
        <v>24240</v>
      </c>
      <c r="G19" s="115">
        <v>24240</v>
      </c>
      <c r="H19" s="115">
        <v>24240</v>
      </c>
      <c r="I19" s="115">
        <v>24240</v>
      </c>
      <c r="J19" s="115">
        <v>24240</v>
      </c>
      <c r="K19" s="115">
        <v>24240</v>
      </c>
      <c r="L19" s="115">
        <v>24240</v>
      </c>
      <c r="M19" s="115">
        <v>24240</v>
      </c>
      <c r="N19" s="115">
        <v>24240</v>
      </c>
      <c r="O19" s="115">
        <v>24232</v>
      </c>
      <c r="P19" s="30"/>
    </row>
    <row r="20" spans="1:16" ht="12.75">
      <c r="A20" s="113" t="s">
        <v>24</v>
      </c>
      <c r="B20" s="114" t="s">
        <v>176</v>
      </c>
      <c r="C20" s="115">
        <v>70194</v>
      </c>
      <c r="D20" s="115">
        <v>5849</v>
      </c>
      <c r="E20" s="115">
        <v>5849</v>
      </c>
      <c r="F20" s="115">
        <v>5849</v>
      </c>
      <c r="G20" s="115">
        <v>5849</v>
      </c>
      <c r="H20" s="115">
        <v>5849</v>
      </c>
      <c r="I20" s="115">
        <v>5849</v>
      </c>
      <c r="J20" s="115">
        <v>5849</v>
      </c>
      <c r="K20" s="115">
        <v>5849</v>
      </c>
      <c r="L20" s="115">
        <v>5849</v>
      </c>
      <c r="M20" s="115">
        <v>5849</v>
      </c>
      <c r="N20" s="115">
        <v>5849</v>
      </c>
      <c r="O20" s="115">
        <v>5855</v>
      </c>
      <c r="P20" s="30"/>
    </row>
    <row r="21" spans="1:16" ht="12.75">
      <c r="A21" s="113" t="s">
        <v>25</v>
      </c>
      <c r="B21" s="114" t="s">
        <v>91</v>
      </c>
      <c r="C21" s="115">
        <v>223346</v>
      </c>
      <c r="D21" s="115">
        <v>18612</v>
      </c>
      <c r="E21" s="115">
        <v>18612</v>
      </c>
      <c r="F21" s="115">
        <v>18612</v>
      </c>
      <c r="G21" s="115">
        <v>18612</v>
      </c>
      <c r="H21" s="115">
        <v>18612</v>
      </c>
      <c r="I21" s="115">
        <v>18612</v>
      </c>
      <c r="J21" s="115">
        <v>18612</v>
      </c>
      <c r="K21" s="115">
        <v>18612</v>
      </c>
      <c r="L21" s="115">
        <v>18612</v>
      </c>
      <c r="M21" s="115">
        <v>18612</v>
      </c>
      <c r="N21" s="115">
        <v>18612</v>
      </c>
      <c r="O21" s="115">
        <v>18614</v>
      </c>
      <c r="P21" s="30"/>
    </row>
    <row r="22" spans="1:16" ht="12.75">
      <c r="A22" s="113" t="s">
        <v>26</v>
      </c>
      <c r="B22" s="114" t="s">
        <v>505</v>
      </c>
      <c r="C22" s="115">
        <v>98517</v>
      </c>
      <c r="D22" s="115">
        <v>6272</v>
      </c>
      <c r="E22" s="115">
        <v>29518</v>
      </c>
      <c r="F22" s="115">
        <v>6272</v>
      </c>
      <c r="G22" s="115">
        <v>6272</v>
      </c>
      <c r="H22" s="115">
        <v>6272</v>
      </c>
      <c r="I22" s="115">
        <v>6272</v>
      </c>
      <c r="J22" s="115">
        <v>6272</v>
      </c>
      <c r="K22" s="115">
        <v>6272</v>
      </c>
      <c r="L22" s="115">
        <v>6272</v>
      </c>
      <c r="M22" s="115">
        <v>6272</v>
      </c>
      <c r="N22" s="115">
        <v>6272</v>
      </c>
      <c r="O22" s="115">
        <v>6279</v>
      </c>
      <c r="P22" s="30"/>
    </row>
    <row r="23" spans="1:16" ht="12.75">
      <c r="A23" s="113" t="s">
        <v>32</v>
      </c>
      <c r="B23" s="114" t="s">
        <v>302</v>
      </c>
      <c r="C23" s="115">
        <v>5849</v>
      </c>
      <c r="D23" s="115">
        <v>3754</v>
      </c>
      <c r="E23" s="115">
        <v>190</v>
      </c>
      <c r="F23" s="115">
        <v>190</v>
      </c>
      <c r="G23" s="115">
        <v>190</v>
      </c>
      <c r="H23" s="115">
        <v>190</v>
      </c>
      <c r="I23" s="115">
        <v>190</v>
      </c>
      <c r="J23" s="115">
        <v>190</v>
      </c>
      <c r="K23" s="115">
        <v>190</v>
      </c>
      <c r="L23" s="115">
        <v>190</v>
      </c>
      <c r="M23" s="115">
        <v>190</v>
      </c>
      <c r="N23" s="115">
        <v>190</v>
      </c>
      <c r="O23" s="115">
        <v>195</v>
      </c>
      <c r="P23" s="30"/>
    </row>
    <row r="24" spans="1:16" ht="12.75">
      <c r="A24" s="113" t="s">
        <v>27</v>
      </c>
      <c r="B24" s="114" t="s">
        <v>15</v>
      </c>
      <c r="C24" s="115">
        <v>30190</v>
      </c>
      <c r="D24" s="115">
        <v>2515</v>
      </c>
      <c r="E24" s="115">
        <v>2515</v>
      </c>
      <c r="F24" s="115">
        <v>2515</v>
      </c>
      <c r="G24" s="115">
        <v>2515</v>
      </c>
      <c r="H24" s="115">
        <v>2515</v>
      </c>
      <c r="I24" s="115">
        <v>2515</v>
      </c>
      <c r="J24" s="115">
        <v>2515</v>
      </c>
      <c r="K24" s="115">
        <v>2515</v>
      </c>
      <c r="L24" s="115">
        <v>2515</v>
      </c>
      <c r="M24" s="115">
        <v>2515</v>
      </c>
      <c r="N24" s="115">
        <v>2515</v>
      </c>
      <c r="O24" s="115">
        <v>2525</v>
      </c>
      <c r="P24" s="30"/>
    </row>
    <row r="25" spans="1:16" ht="12.75">
      <c r="A25" s="113" t="s">
        <v>28</v>
      </c>
      <c r="B25" s="114" t="s">
        <v>16</v>
      </c>
      <c r="C25" s="115">
        <v>40000</v>
      </c>
      <c r="D25" s="115"/>
      <c r="E25" s="115">
        <v>10000</v>
      </c>
      <c r="F25" s="115"/>
      <c r="G25" s="115"/>
      <c r="H25" s="115">
        <v>10000</v>
      </c>
      <c r="I25" s="115"/>
      <c r="J25" s="115"/>
      <c r="K25" s="115">
        <v>10000</v>
      </c>
      <c r="L25" s="115"/>
      <c r="M25" s="115"/>
      <c r="N25" s="115">
        <v>10000</v>
      </c>
      <c r="O25" s="115"/>
      <c r="P25" s="30"/>
    </row>
    <row r="26" spans="1:16" ht="12.75">
      <c r="A26" s="113" t="s">
        <v>29</v>
      </c>
      <c r="B26" s="114" t="s">
        <v>22</v>
      </c>
      <c r="C26" s="115">
        <v>349293</v>
      </c>
      <c r="D26" s="115">
        <v>1000</v>
      </c>
      <c r="E26" s="115">
        <v>1000</v>
      </c>
      <c r="F26" s="115">
        <v>1000</v>
      </c>
      <c r="G26" s="115">
        <v>70000</v>
      </c>
      <c r="H26" s="115"/>
      <c r="I26" s="115">
        <v>5000</v>
      </c>
      <c r="J26" s="115">
        <v>120000</v>
      </c>
      <c r="K26" s="115"/>
      <c r="L26" s="115">
        <v>1000</v>
      </c>
      <c r="M26" s="115">
        <v>293</v>
      </c>
      <c r="N26" s="115">
        <v>150000</v>
      </c>
      <c r="O26" s="115"/>
      <c r="P26" s="30"/>
    </row>
    <row r="27" spans="1:16" ht="12.75">
      <c r="A27" s="113" t="s">
        <v>33</v>
      </c>
      <c r="B27" s="114" t="s">
        <v>30</v>
      </c>
      <c r="C27" s="115">
        <v>55249</v>
      </c>
      <c r="D27" s="115"/>
      <c r="E27" s="115"/>
      <c r="F27" s="115"/>
      <c r="G27" s="115"/>
      <c r="H27" s="115">
        <v>25000</v>
      </c>
      <c r="I27" s="115"/>
      <c r="J27" s="115"/>
      <c r="K27" s="115"/>
      <c r="L27" s="115">
        <v>30249</v>
      </c>
      <c r="M27" s="115"/>
      <c r="N27" s="115"/>
      <c r="O27" s="115"/>
      <c r="P27" s="30"/>
    </row>
    <row r="28" spans="1:16" s="2" customFormat="1" ht="12.75">
      <c r="A28" s="113" t="s">
        <v>70</v>
      </c>
      <c r="B28" s="114" t="s">
        <v>504</v>
      </c>
      <c r="C28" s="120">
        <v>3112</v>
      </c>
      <c r="D28" s="120">
        <v>3112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30"/>
    </row>
    <row r="29" spans="1:16" ht="12.75">
      <c r="A29" s="214" t="s">
        <v>71</v>
      </c>
      <c r="B29" s="124" t="s">
        <v>303</v>
      </c>
      <c r="C29" s="125">
        <f>SUM(C19:C28)</f>
        <v>1166622</v>
      </c>
      <c r="D29" s="125">
        <f aca="true" t="shared" si="3" ref="D29:O29">SUM(D19:D28)</f>
        <v>65354</v>
      </c>
      <c r="E29" s="125">
        <f t="shared" si="3"/>
        <v>91924</v>
      </c>
      <c r="F29" s="125">
        <f t="shared" si="3"/>
        <v>58678</v>
      </c>
      <c r="G29" s="125">
        <f t="shared" si="3"/>
        <v>127678</v>
      </c>
      <c r="H29" s="125">
        <f t="shared" si="3"/>
        <v>92678</v>
      </c>
      <c r="I29" s="125">
        <f t="shared" si="3"/>
        <v>62678</v>
      </c>
      <c r="J29" s="125">
        <f t="shared" si="3"/>
        <v>177678</v>
      </c>
      <c r="K29" s="125">
        <f t="shared" si="3"/>
        <v>67678</v>
      </c>
      <c r="L29" s="125">
        <f t="shared" si="3"/>
        <v>88927</v>
      </c>
      <c r="M29" s="125">
        <f t="shared" si="3"/>
        <v>57971</v>
      </c>
      <c r="N29" s="125">
        <f t="shared" si="3"/>
        <v>217678</v>
      </c>
      <c r="O29" s="125">
        <f t="shared" si="3"/>
        <v>57700</v>
      </c>
      <c r="P29" s="30"/>
    </row>
    <row r="30" spans="1:16" ht="12.75">
      <c r="A30" s="118"/>
      <c r="B30" s="119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30"/>
    </row>
    <row r="31" spans="1:16" ht="12.75">
      <c r="A31" s="567" t="s">
        <v>1</v>
      </c>
      <c r="B31" s="568"/>
      <c r="C31" s="123"/>
      <c r="D31" s="123">
        <f aca="true" t="shared" si="4" ref="D31:O31">D5+D16-D29</f>
        <v>58551</v>
      </c>
      <c r="E31" s="123">
        <f t="shared" si="4"/>
        <v>22466</v>
      </c>
      <c r="F31" s="123">
        <f t="shared" si="4"/>
        <v>57294</v>
      </c>
      <c r="G31" s="123">
        <f t="shared" si="4"/>
        <v>45612</v>
      </c>
      <c r="H31" s="123">
        <f t="shared" si="4"/>
        <v>8773</v>
      </c>
      <c r="I31" s="123">
        <f t="shared" si="4"/>
        <v>1934</v>
      </c>
      <c r="J31" s="123">
        <f t="shared" si="4"/>
        <v>20252</v>
      </c>
      <c r="K31" s="123">
        <f t="shared" si="4"/>
        <v>8413</v>
      </c>
      <c r="L31" s="123">
        <f t="shared" si="4"/>
        <v>12992</v>
      </c>
      <c r="M31" s="123">
        <f t="shared" si="4"/>
        <v>10860</v>
      </c>
      <c r="N31" s="123">
        <f t="shared" si="4"/>
        <v>-10819</v>
      </c>
      <c r="O31" s="123">
        <f t="shared" si="4"/>
        <v>0</v>
      </c>
      <c r="P31" s="30"/>
    </row>
    <row r="32" spans="1:15" ht="23.25" customHeight="1">
      <c r="A32" s="565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</row>
    <row r="33" spans="1:15" ht="25.5" customHeight="1">
      <c r="A33" s="56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</row>
  </sheetData>
  <sheetProtection/>
  <mergeCells count="8">
    <mergeCell ref="A32:O32"/>
    <mergeCell ref="A33:O33"/>
    <mergeCell ref="A5:B5"/>
    <mergeCell ref="A1:O1"/>
    <mergeCell ref="A3:B3"/>
    <mergeCell ref="A31:B31"/>
    <mergeCell ref="A7:B7"/>
    <mergeCell ref="A18:B18"/>
  </mergeCells>
  <printOptions/>
  <pageMargins left="0.36" right="0.28" top="0.94" bottom="1" header="0.41" footer="0.5"/>
  <pageSetup horizontalDpi="600" verticalDpi="600" orientation="landscape" paperSize="9" scale="90" r:id="rId1"/>
  <headerFooter alignWithMargins="0">
    <oddHeader>&amp;LVámospércs Városi Önkormányzat&amp;R10.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24.8515625" style="65" customWidth="1"/>
    <col min="2" max="2" width="33.57421875" style="65" customWidth="1"/>
    <col min="3" max="3" width="17.00390625" style="65" customWidth="1"/>
    <col min="4" max="4" width="15.8515625" style="65" customWidth="1"/>
    <col min="5" max="5" width="19.7109375" style="65" customWidth="1"/>
    <col min="6" max="6" width="17.28125" style="65" customWidth="1"/>
    <col min="7" max="7" width="16.7109375" style="65" customWidth="1"/>
  </cols>
  <sheetData>
    <row r="1" spans="1:7" ht="12.75" customHeight="1">
      <c r="A1" s="581" t="s">
        <v>348</v>
      </c>
      <c r="B1" s="581"/>
      <c r="C1" s="581"/>
      <c r="D1" s="581"/>
      <c r="E1" s="581"/>
      <c r="F1" s="581"/>
      <c r="G1" s="581"/>
    </row>
    <row r="2" spans="1:7" ht="12.75" customHeight="1">
      <c r="A2" s="581"/>
      <c r="B2" s="581"/>
      <c r="C2" s="581"/>
      <c r="D2" s="581"/>
      <c r="E2" s="581"/>
      <c r="F2" s="581"/>
      <c r="G2" s="581"/>
    </row>
    <row r="3" spans="1:7" ht="12.75" customHeight="1">
      <c r="A3" s="482" t="s">
        <v>274</v>
      </c>
      <c r="B3" s="482"/>
      <c r="C3" s="482"/>
      <c r="D3" s="482"/>
      <c r="E3" s="482"/>
      <c r="F3" s="482"/>
      <c r="G3" s="482"/>
    </row>
    <row r="4" spans="1:7" ht="24" customHeight="1">
      <c r="A4" s="582" t="s">
        <v>452</v>
      </c>
      <c r="B4" s="582"/>
      <c r="C4" s="582"/>
      <c r="D4" s="582"/>
      <c r="E4" s="582"/>
      <c r="F4" s="582"/>
      <c r="G4" s="582"/>
    </row>
    <row r="5" spans="1:7" ht="27" customHeight="1">
      <c r="A5" s="583" t="s">
        <v>431</v>
      </c>
      <c r="B5" s="583" t="s">
        <v>432</v>
      </c>
      <c r="C5" s="583" t="s">
        <v>98</v>
      </c>
      <c r="D5" s="583" t="s">
        <v>99</v>
      </c>
      <c r="E5" s="583" t="s">
        <v>433</v>
      </c>
      <c r="F5" s="584" t="s">
        <v>421</v>
      </c>
      <c r="G5" s="54" t="s">
        <v>102</v>
      </c>
    </row>
    <row r="6" spans="1:7" ht="41.25" customHeight="1">
      <c r="A6" s="583"/>
      <c r="B6" s="583"/>
      <c r="C6" s="583"/>
      <c r="D6" s="583"/>
      <c r="E6" s="583"/>
      <c r="F6" s="584"/>
      <c r="G6" s="54" t="s">
        <v>380</v>
      </c>
    </row>
    <row r="7" spans="1:7" ht="30.75" customHeight="1">
      <c r="A7" s="585" t="s">
        <v>423</v>
      </c>
      <c r="B7" s="585"/>
      <c r="C7" s="585"/>
      <c r="D7" s="585"/>
      <c r="E7" s="585"/>
      <c r="F7" s="585"/>
      <c r="G7" s="585"/>
    </row>
    <row r="8" spans="1:7" ht="18" customHeight="1">
      <c r="A8" s="56" t="s">
        <v>103</v>
      </c>
      <c r="B8" s="56" t="s">
        <v>104</v>
      </c>
      <c r="C8" s="67">
        <v>37559</v>
      </c>
      <c r="D8" s="67">
        <v>44640</v>
      </c>
      <c r="E8" s="68">
        <v>18942</v>
      </c>
      <c r="F8" s="68">
        <v>7902</v>
      </c>
      <c r="G8" s="68">
        <v>0</v>
      </c>
    </row>
    <row r="9" spans="1:7" ht="17.25" customHeight="1">
      <c r="A9" s="56" t="s">
        <v>103</v>
      </c>
      <c r="B9" s="56" t="s">
        <v>105</v>
      </c>
      <c r="C9" s="69" t="s">
        <v>106</v>
      </c>
      <c r="D9" s="69" t="s">
        <v>107</v>
      </c>
      <c r="E9" s="68">
        <v>14500</v>
      </c>
      <c r="F9" s="68">
        <v>6590</v>
      </c>
      <c r="G9" s="68">
        <v>82</v>
      </c>
    </row>
    <row r="10" spans="1:7" ht="16.5" customHeight="1">
      <c r="A10" s="56" t="s">
        <v>103</v>
      </c>
      <c r="B10" s="70" t="s">
        <v>108</v>
      </c>
      <c r="C10" s="69" t="s">
        <v>109</v>
      </c>
      <c r="D10" s="69" t="s">
        <v>110</v>
      </c>
      <c r="E10" s="68">
        <v>38400</v>
      </c>
      <c r="F10" s="68">
        <v>4306</v>
      </c>
      <c r="G10" s="68">
        <v>168</v>
      </c>
    </row>
    <row r="11" spans="1:7" ht="18" customHeight="1">
      <c r="A11" s="56" t="s">
        <v>103</v>
      </c>
      <c r="B11" s="70" t="s">
        <v>420</v>
      </c>
      <c r="C11" s="67">
        <v>41628</v>
      </c>
      <c r="D11" s="67">
        <v>43454</v>
      </c>
      <c r="E11" s="68">
        <v>10000</v>
      </c>
      <c r="F11" s="68">
        <v>10000</v>
      </c>
      <c r="G11" s="68">
        <v>170</v>
      </c>
    </row>
    <row r="12" spans="1:7" ht="24.75" customHeight="1">
      <c r="A12" s="579" t="s">
        <v>424</v>
      </c>
      <c r="B12" s="579"/>
      <c r="C12" s="579"/>
      <c r="D12" s="579"/>
      <c r="E12" s="71">
        <f>SUM(E8:E11)</f>
        <v>81842</v>
      </c>
      <c r="F12" s="71">
        <f>SUM(F8:F11)</f>
        <v>28798</v>
      </c>
      <c r="G12" s="71">
        <f>SUM(G8:G11)</f>
        <v>420</v>
      </c>
    </row>
    <row r="13" spans="1:7" ht="24.75" customHeight="1">
      <c r="A13" s="574" t="s">
        <v>294</v>
      </c>
      <c r="B13" s="575"/>
      <c r="C13" s="575"/>
      <c r="D13" s="575"/>
      <c r="E13" s="575"/>
      <c r="F13" s="575"/>
      <c r="G13" s="576"/>
    </row>
    <row r="14" spans="1:7" ht="24.75" customHeight="1">
      <c r="A14" s="295" t="s">
        <v>429</v>
      </c>
      <c r="B14" s="295" t="s">
        <v>430</v>
      </c>
      <c r="C14" s="296">
        <v>41254</v>
      </c>
      <c r="D14" s="296">
        <v>42349</v>
      </c>
      <c r="E14" s="297">
        <v>3320</v>
      </c>
      <c r="F14" s="297">
        <v>2328</v>
      </c>
      <c r="G14" s="297">
        <v>176</v>
      </c>
    </row>
    <row r="15" spans="1:7" ht="24.75" customHeight="1">
      <c r="A15" s="574" t="s">
        <v>434</v>
      </c>
      <c r="B15" s="575"/>
      <c r="C15" s="575"/>
      <c r="D15" s="576"/>
      <c r="E15" s="298">
        <f>E14</f>
        <v>3320</v>
      </c>
      <c r="F15" s="298">
        <f>F14</f>
        <v>2328</v>
      </c>
      <c r="G15" s="298">
        <f>G14</f>
        <v>176</v>
      </c>
    </row>
    <row r="16" spans="1:7" ht="24.75" customHeight="1">
      <c r="A16" s="574" t="s">
        <v>436</v>
      </c>
      <c r="B16" s="575"/>
      <c r="C16" s="575"/>
      <c r="D16" s="576"/>
      <c r="E16" s="71">
        <f>E12+E15</f>
        <v>85162</v>
      </c>
      <c r="F16" s="71">
        <f>F12+F15</f>
        <v>31126</v>
      </c>
      <c r="G16" s="71">
        <f>G12+G15</f>
        <v>596</v>
      </c>
    </row>
    <row r="17" spans="1:7" ht="33" customHeight="1">
      <c r="A17" s="583" t="s">
        <v>431</v>
      </c>
      <c r="B17" s="583" t="s">
        <v>432</v>
      </c>
      <c r="C17" s="583" t="s">
        <v>98</v>
      </c>
      <c r="D17" s="583" t="s">
        <v>99</v>
      </c>
      <c r="E17" s="583" t="s">
        <v>433</v>
      </c>
      <c r="F17" s="584" t="s">
        <v>421</v>
      </c>
      <c r="G17" s="54" t="s">
        <v>111</v>
      </c>
    </row>
    <row r="18" spans="1:7" ht="39" customHeight="1">
      <c r="A18" s="583"/>
      <c r="B18" s="583"/>
      <c r="C18" s="583"/>
      <c r="D18" s="583"/>
      <c r="E18" s="583"/>
      <c r="F18" s="584"/>
      <c r="G18" s="54" t="s">
        <v>380</v>
      </c>
    </row>
    <row r="19" spans="1:7" ht="30" customHeight="1">
      <c r="A19" s="585" t="s">
        <v>423</v>
      </c>
      <c r="B19" s="585"/>
      <c r="C19" s="585"/>
      <c r="D19" s="585"/>
      <c r="E19" s="585"/>
      <c r="F19" s="585"/>
      <c r="G19" s="585"/>
    </row>
    <row r="20" spans="1:7" ht="18" customHeight="1">
      <c r="A20" s="56" t="s">
        <v>103</v>
      </c>
      <c r="B20" s="55" t="s">
        <v>104</v>
      </c>
      <c r="C20" s="72">
        <v>37559</v>
      </c>
      <c r="D20" s="72">
        <v>44640</v>
      </c>
      <c r="E20" s="73">
        <v>18942</v>
      </c>
      <c r="F20" s="68">
        <v>7902</v>
      </c>
      <c r="G20" s="313">
        <v>117</v>
      </c>
    </row>
    <row r="21" spans="1:7" ht="18.75" customHeight="1">
      <c r="A21" s="56" t="s">
        <v>103</v>
      </c>
      <c r="B21" s="55" t="s">
        <v>105</v>
      </c>
      <c r="C21" s="74" t="s">
        <v>106</v>
      </c>
      <c r="D21" s="74" t="s">
        <v>107</v>
      </c>
      <c r="E21" s="73">
        <v>14500</v>
      </c>
      <c r="F21" s="68">
        <v>6590</v>
      </c>
      <c r="G21" s="313">
        <v>69</v>
      </c>
    </row>
    <row r="22" spans="1:7" ht="21" customHeight="1">
      <c r="A22" s="56" t="s">
        <v>103</v>
      </c>
      <c r="B22" s="75" t="s">
        <v>108</v>
      </c>
      <c r="C22" s="74" t="s">
        <v>109</v>
      </c>
      <c r="D22" s="74" t="s">
        <v>110</v>
      </c>
      <c r="E22" s="73">
        <v>38400</v>
      </c>
      <c r="F22" s="68">
        <v>4306</v>
      </c>
      <c r="G22" s="313">
        <v>89</v>
      </c>
    </row>
    <row r="23" spans="1:7" ht="18" customHeight="1">
      <c r="A23" s="56" t="s">
        <v>103</v>
      </c>
      <c r="B23" s="70" t="s">
        <v>420</v>
      </c>
      <c r="C23" s="67">
        <v>41628</v>
      </c>
      <c r="D23" s="67">
        <v>43454</v>
      </c>
      <c r="E23" s="73">
        <v>10000</v>
      </c>
      <c r="F23" s="68">
        <v>10000</v>
      </c>
      <c r="G23" s="313">
        <v>120</v>
      </c>
    </row>
    <row r="24" spans="1:7" ht="25.5" customHeight="1">
      <c r="A24" s="579" t="s">
        <v>424</v>
      </c>
      <c r="B24" s="579"/>
      <c r="C24" s="579"/>
      <c r="D24" s="579"/>
      <c r="E24" s="76">
        <f>E20+E21+E22+E23</f>
        <v>81842</v>
      </c>
      <c r="F24" s="71">
        <f>SUM(F20:F23)</f>
        <v>28798</v>
      </c>
      <c r="G24" s="314">
        <f>G20+G21+G22+G23</f>
        <v>395</v>
      </c>
    </row>
    <row r="25" spans="1:7" ht="25.5" customHeight="1">
      <c r="A25" s="574" t="s">
        <v>294</v>
      </c>
      <c r="B25" s="575"/>
      <c r="C25" s="575"/>
      <c r="D25" s="575"/>
      <c r="E25" s="575"/>
      <c r="F25" s="575"/>
      <c r="G25" s="576"/>
    </row>
    <row r="26" spans="1:7" ht="25.5" customHeight="1">
      <c r="A26" s="295" t="s">
        <v>429</v>
      </c>
      <c r="B26" s="295" t="s">
        <v>430</v>
      </c>
      <c r="C26" s="296">
        <v>41254</v>
      </c>
      <c r="D26" s="296">
        <v>42349</v>
      </c>
      <c r="E26" s="297">
        <v>3320</v>
      </c>
      <c r="F26" s="297">
        <v>2328</v>
      </c>
      <c r="G26" s="297">
        <v>40</v>
      </c>
    </row>
    <row r="27" spans="1:7" ht="25.5" customHeight="1">
      <c r="A27" s="574" t="s">
        <v>434</v>
      </c>
      <c r="B27" s="575"/>
      <c r="C27" s="575"/>
      <c r="D27" s="576"/>
      <c r="E27" s="298">
        <f>E26</f>
        <v>3320</v>
      </c>
      <c r="F27" s="298">
        <f>F26</f>
        <v>2328</v>
      </c>
      <c r="G27" s="298">
        <f>G26</f>
        <v>40</v>
      </c>
    </row>
    <row r="28" spans="1:7" ht="25.5" customHeight="1">
      <c r="A28" s="574" t="s">
        <v>435</v>
      </c>
      <c r="B28" s="575"/>
      <c r="C28" s="575"/>
      <c r="D28" s="576"/>
      <c r="E28" s="71">
        <f>E24+E27</f>
        <v>85162</v>
      </c>
      <c r="F28" s="71">
        <f>F24+F27</f>
        <v>31126</v>
      </c>
      <c r="G28" s="298">
        <f>G24+G27</f>
        <v>435</v>
      </c>
    </row>
    <row r="29" spans="1:7" ht="25.5" customHeight="1">
      <c r="A29" s="315"/>
      <c r="B29" s="315"/>
      <c r="C29" s="315"/>
      <c r="D29" s="315"/>
      <c r="E29" s="316"/>
      <c r="F29" s="316"/>
      <c r="G29" s="317"/>
    </row>
    <row r="30" spans="1:7" ht="12.75" customHeight="1">
      <c r="A30" s="578" t="s">
        <v>112</v>
      </c>
      <c r="B30" s="578"/>
      <c r="C30" s="578"/>
      <c r="D30" s="578"/>
      <c r="E30" s="578"/>
      <c r="F30" s="578"/>
      <c r="G30" s="578"/>
    </row>
    <row r="31" spans="1:7" ht="12.75" customHeight="1">
      <c r="A31" s="578"/>
      <c r="B31" s="578"/>
      <c r="C31" s="578"/>
      <c r="D31" s="578"/>
      <c r="E31" s="578"/>
      <c r="F31" s="578"/>
      <c r="G31" s="578"/>
    </row>
    <row r="33" spans="1:7" ht="15">
      <c r="A33" s="78" t="s">
        <v>113</v>
      </c>
      <c r="B33" s="78"/>
      <c r="C33" s="78" t="s">
        <v>114</v>
      </c>
      <c r="D33" s="78"/>
      <c r="E33" s="78"/>
      <c r="G33"/>
    </row>
    <row r="34" spans="1:7" ht="15">
      <c r="A34" s="78" t="s">
        <v>115</v>
      </c>
      <c r="B34" s="78"/>
      <c r="C34" s="78" t="s">
        <v>116</v>
      </c>
      <c r="D34" s="78"/>
      <c r="E34" s="78"/>
      <c r="G34"/>
    </row>
    <row r="35" spans="1:7" ht="15">
      <c r="A35" s="78" t="s">
        <v>117</v>
      </c>
      <c r="B35" s="78"/>
      <c r="C35" s="78" t="s">
        <v>118</v>
      </c>
      <c r="D35" s="78"/>
      <c r="E35" s="78"/>
      <c r="G35"/>
    </row>
    <row r="36" spans="1:7" ht="15">
      <c r="A36" s="78" t="s">
        <v>119</v>
      </c>
      <c r="B36" s="78"/>
      <c r="C36" s="78" t="s">
        <v>120</v>
      </c>
      <c r="D36" s="78"/>
      <c r="E36" s="78"/>
      <c r="G36"/>
    </row>
    <row r="37" spans="1:7" ht="15">
      <c r="A37" s="78"/>
      <c r="B37" s="78"/>
      <c r="C37" s="78" t="s">
        <v>121</v>
      </c>
      <c r="D37" s="78"/>
      <c r="E37" s="78"/>
      <c r="G37"/>
    </row>
    <row r="38" spans="1:7" ht="15">
      <c r="A38" s="78" t="s">
        <v>122</v>
      </c>
      <c r="B38" s="78"/>
      <c r="C38" s="78" t="s">
        <v>123</v>
      </c>
      <c r="D38" s="78"/>
      <c r="E38" s="78"/>
      <c r="G38"/>
    </row>
    <row r="39" spans="1:7" ht="15">
      <c r="A39" s="78" t="s">
        <v>124</v>
      </c>
      <c r="B39" s="78"/>
      <c r="C39" s="78" t="s">
        <v>125</v>
      </c>
      <c r="D39" s="78"/>
      <c r="E39" s="78"/>
      <c r="G39"/>
    </row>
    <row r="40" spans="1:7" ht="15">
      <c r="A40" s="78" t="s">
        <v>126</v>
      </c>
      <c r="B40" s="78"/>
      <c r="C40" s="78" t="s">
        <v>127</v>
      </c>
      <c r="D40" s="78"/>
      <c r="E40" s="78"/>
      <c r="G40"/>
    </row>
    <row r="41" spans="1:7" ht="15">
      <c r="A41" s="78" t="s">
        <v>128</v>
      </c>
      <c r="B41" s="78"/>
      <c r="C41" s="78" t="s">
        <v>129</v>
      </c>
      <c r="D41" s="78"/>
      <c r="E41" s="78"/>
      <c r="G41"/>
    </row>
    <row r="42" spans="1:7" ht="15.75" customHeight="1">
      <c r="A42" s="78" t="s">
        <v>130</v>
      </c>
      <c r="B42" s="78"/>
      <c r="C42" s="78" t="s">
        <v>131</v>
      </c>
      <c r="D42" s="78"/>
      <c r="E42" s="78"/>
      <c r="G42"/>
    </row>
    <row r="43" spans="3:7" ht="15.75" customHeight="1">
      <c r="C43" s="78"/>
      <c r="D43" s="78"/>
      <c r="E43" s="78"/>
      <c r="F43" s="78"/>
      <c r="G43" s="78"/>
    </row>
    <row r="44" spans="1:7" ht="15.75" customHeight="1">
      <c r="A44" s="580" t="s">
        <v>422</v>
      </c>
      <c r="B44" s="580"/>
      <c r="C44" s="580"/>
      <c r="D44" s="580"/>
      <c r="E44" s="580"/>
      <c r="F44" s="580"/>
      <c r="G44" s="580"/>
    </row>
    <row r="45" spans="3:7" ht="15.75" customHeight="1">
      <c r="C45" s="78"/>
      <c r="D45" s="78"/>
      <c r="E45" s="78"/>
      <c r="F45" s="78"/>
      <c r="G45" s="78" t="s">
        <v>80</v>
      </c>
    </row>
    <row r="46" spans="1:7" ht="26.25" customHeight="1">
      <c r="A46" s="389" t="s">
        <v>156</v>
      </c>
      <c r="B46" s="407"/>
      <c r="C46" s="407"/>
      <c r="D46" s="407"/>
      <c r="E46" s="407"/>
      <c r="F46" s="407"/>
      <c r="G46" s="390"/>
    </row>
    <row r="47" spans="1:7" ht="35.25" customHeight="1">
      <c r="A47" s="127"/>
      <c r="B47" s="577" t="s">
        <v>2</v>
      </c>
      <c r="C47" s="577"/>
      <c r="D47" s="577"/>
      <c r="E47" s="577"/>
      <c r="F47" s="577"/>
      <c r="G47" s="577"/>
    </row>
    <row r="48" spans="1:7" ht="36.75" customHeight="1">
      <c r="A48" s="128" t="s">
        <v>55</v>
      </c>
      <c r="B48" s="586">
        <v>2516</v>
      </c>
      <c r="C48" s="586"/>
      <c r="D48" s="586"/>
      <c r="E48" s="586"/>
      <c r="F48" s="586"/>
      <c r="G48" s="586"/>
    </row>
    <row r="49" spans="2:6" ht="30" customHeight="1">
      <c r="B49" s="80"/>
      <c r="C49" s="80"/>
      <c r="D49" s="80"/>
      <c r="E49" s="80"/>
      <c r="F49" s="80"/>
    </row>
    <row r="50" spans="1:7" ht="35.25" customHeight="1">
      <c r="A50" s="479" t="s">
        <v>111</v>
      </c>
      <c r="B50" s="479"/>
      <c r="C50" s="479"/>
      <c r="D50" s="479"/>
      <c r="E50" s="479"/>
      <c r="F50" s="479"/>
      <c r="G50" s="479"/>
    </row>
    <row r="51" spans="1:7" ht="28.5" customHeight="1">
      <c r="A51" s="127"/>
      <c r="B51" s="577" t="s">
        <v>2</v>
      </c>
      <c r="C51" s="577"/>
      <c r="D51" s="577"/>
      <c r="E51" s="577"/>
      <c r="F51" s="577"/>
      <c r="G51" s="577"/>
    </row>
    <row r="52" spans="1:7" ht="33" customHeight="1">
      <c r="A52" s="128" t="s">
        <v>55</v>
      </c>
      <c r="B52" s="586">
        <v>367</v>
      </c>
      <c r="C52" s="586"/>
      <c r="D52" s="586"/>
      <c r="E52" s="586"/>
      <c r="F52" s="586"/>
      <c r="G52" s="586"/>
    </row>
    <row r="53" ht="28.5" customHeight="1"/>
    <row r="56" spans="1:2" ht="12.75">
      <c r="A56" s="81"/>
      <c r="B56" s="81"/>
    </row>
    <row r="57" spans="1:2" ht="15">
      <c r="A57" s="82"/>
      <c r="B57" s="82"/>
    </row>
  </sheetData>
  <sheetProtection/>
  <mergeCells count="33">
    <mergeCell ref="B48:G48"/>
    <mergeCell ref="A50:G50"/>
    <mergeCell ref="B51:G51"/>
    <mergeCell ref="B52:G52"/>
    <mergeCell ref="D5:D6"/>
    <mergeCell ref="A12:D12"/>
    <mergeCell ref="A19:G19"/>
    <mergeCell ref="A17:A18"/>
    <mergeCell ref="B17:B18"/>
    <mergeCell ref="C17:C18"/>
    <mergeCell ref="D17:D18"/>
    <mergeCell ref="E17:E18"/>
    <mergeCell ref="F17:F18"/>
    <mergeCell ref="A15:D15"/>
    <mergeCell ref="A1:G2"/>
    <mergeCell ref="A3:G3"/>
    <mergeCell ref="A4:G4"/>
    <mergeCell ref="A13:G13"/>
    <mergeCell ref="E5:E6"/>
    <mergeCell ref="F5:F6"/>
    <mergeCell ref="A7:G7"/>
    <mergeCell ref="A5:A6"/>
    <mergeCell ref="B5:B6"/>
    <mergeCell ref="C5:C6"/>
    <mergeCell ref="A16:D16"/>
    <mergeCell ref="A46:G46"/>
    <mergeCell ref="B47:G47"/>
    <mergeCell ref="A30:G31"/>
    <mergeCell ref="A24:D24"/>
    <mergeCell ref="A28:D28"/>
    <mergeCell ref="A25:G25"/>
    <mergeCell ref="A27:D27"/>
    <mergeCell ref="A44:G44"/>
  </mergeCells>
  <printOptions/>
  <pageMargins left="1.33" right="0.64" top="0.36" bottom="0.29" header="0.17" footer="0.5"/>
  <pageSetup horizontalDpi="600" verticalDpi="600" orientation="landscape" paperSize="9" scale="81" r:id="rId1"/>
  <headerFooter alignWithMargins="0">
    <oddHeader>&amp;LVámospércs Városi Önkormányzat&amp;R11. számú melléklet</oddHeader>
  </headerFooter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M9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8.28125" style="179" customWidth="1"/>
    <col min="2" max="2" width="44.8515625" style="179" customWidth="1"/>
    <col min="3" max="3" width="16.140625" style="191" customWidth="1"/>
    <col min="4" max="4" width="14.421875" style="191" customWidth="1"/>
    <col min="5" max="5" width="15.421875" style="191" customWidth="1"/>
    <col min="6" max="6" width="14.8515625" style="191" customWidth="1"/>
    <col min="7" max="7" width="13.28125" style="191" customWidth="1"/>
    <col min="8" max="8" width="14.421875" style="191" customWidth="1"/>
    <col min="9" max="9" width="14.00390625" style="191" customWidth="1"/>
    <col min="10" max="10" width="19.7109375" style="191" customWidth="1"/>
    <col min="11" max="16384" width="9.140625" style="179" customWidth="1"/>
  </cols>
  <sheetData>
    <row r="2" spans="1:11" ht="12.75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7"/>
    </row>
    <row r="3" spans="1:13" ht="17.25">
      <c r="A3" s="587" t="s">
        <v>425</v>
      </c>
      <c r="B3" s="587"/>
      <c r="C3" s="587"/>
      <c r="D3" s="587"/>
      <c r="E3" s="587"/>
      <c r="F3" s="587"/>
      <c r="G3" s="587"/>
      <c r="H3" s="587"/>
      <c r="I3" s="587"/>
      <c r="J3" s="587"/>
      <c r="K3" s="180"/>
      <c r="L3" s="181"/>
      <c r="M3" s="181"/>
    </row>
    <row r="4" spans="1:13" ht="17.25">
      <c r="A4" s="590" t="s">
        <v>426</v>
      </c>
      <c r="B4" s="587"/>
      <c r="C4" s="587"/>
      <c r="D4" s="587"/>
      <c r="E4" s="587"/>
      <c r="F4" s="587"/>
      <c r="G4" s="587"/>
      <c r="H4" s="587"/>
      <c r="I4" s="587"/>
      <c r="J4" s="587"/>
      <c r="K4" s="180"/>
      <c r="L4" s="181"/>
      <c r="M4" s="181"/>
    </row>
    <row r="5" spans="1:13" ht="15">
      <c r="A5" s="180"/>
      <c r="B5" s="180"/>
      <c r="C5" s="182"/>
      <c r="D5" s="182"/>
      <c r="E5" s="182"/>
      <c r="F5" s="182"/>
      <c r="G5" s="182"/>
      <c r="H5" s="182"/>
      <c r="I5" s="182"/>
      <c r="J5" s="182" t="s">
        <v>80</v>
      </c>
      <c r="K5" s="180"/>
      <c r="L5" s="181"/>
      <c r="M5" s="181"/>
    </row>
    <row r="6" spans="1:13" ht="30" customHeight="1">
      <c r="A6" s="588" t="s">
        <v>35</v>
      </c>
      <c r="B6" s="588" t="s">
        <v>138</v>
      </c>
      <c r="C6" s="589" t="s">
        <v>427</v>
      </c>
      <c r="D6" s="589" t="s">
        <v>275</v>
      </c>
      <c r="E6" s="589"/>
      <c r="F6" s="589"/>
      <c r="G6" s="589"/>
      <c r="H6" s="589"/>
      <c r="I6" s="589"/>
      <c r="J6" s="589" t="s">
        <v>18</v>
      </c>
      <c r="K6" s="180"/>
      <c r="L6" s="181"/>
      <c r="M6" s="181"/>
    </row>
    <row r="7" spans="1:13" ht="30.75" customHeight="1">
      <c r="A7" s="588"/>
      <c r="B7" s="588"/>
      <c r="C7" s="589"/>
      <c r="D7" s="183" t="s">
        <v>276</v>
      </c>
      <c r="E7" s="183" t="s">
        <v>277</v>
      </c>
      <c r="F7" s="183" t="s">
        <v>278</v>
      </c>
      <c r="G7" s="183" t="s">
        <v>279</v>
      </c>
      <c r="H7" s="183" t="s">
        <v>280</v>
      </c>
      <c r="I7" s="183" t="s">
        <v>428</v>
      </c>
      <c r="J7" s="589"/>
      <c r="K7" s="180"/>
      <c r="L7" s="181"/>
      <c r="M7" s="181"/>
    </row>
    <row r="8" spans="1:13" ht="22.5" customHeight="1">
      <c r="A8" s="184" t="s">
        <v>23</v>
      </c>
      <c r="B8" s="185" t="s">
        <v>175</v>
      </c>
      <c r="C8" s="186">
        <v>105000</v>
      </c>
      <c r="D8" s="186">
        <v>105000</v>
      </c>
      <c r="E8" s="186">
        <v>105000</v>
      </c>
      <c r="F8" s="186">
        <v>105000</v>
      </c>
      <c r="G8" s="186">
        <v>105000</v>
      </c>
      <c r="H8" s="186">
        <v>105000</v>
      </c>
      <c r="I8" s="186">
        <v>105000</v>
      </c>
      <c r="J8" s="215">
        <f>C8+D8+E8+F8+G8+H8+I8</f>
        <v>735000</v>
      </c>
      <c r="K8" s="180"/>
      <c r="L8" s="181"/>
      <c r="M8" s="181"/>
    </row>
    <row r="9" spans="1:13" ht="15">
      <c r="A9" s="184" t="s">
        <v>24</v>
      </c>
      <c r="B9" s="185" t="s">
        <v>281</v>
      </c>
      <c r="C9" s="186">
        <v>1000</v>
      </c>
      <c r="D9" s="186">
        <v>1000</v>
      </c>
      <c r="E9" s="186">
        <v>1000</v>
      </c>
      <c r="F9" s="186">
        <v>1000</v>
      </c>
      <c r="G9" s="186">
        <v>1000</v>
      </c>
      <c r="H9" s="186">
        <v>1000</v>
      </c>
      <c r="I9" s="186">
        <v>1000</v>
      </c>
      <c r="J9" s="215">
        <f aca="true" t="shared" si="0" ref="J9:J34">C9+D9+E9+F9+G9+H9+I9</f>
        <v>7000</v>
      </c>
      <c r="K9" s="180"/>
      <c r="L9" s="181"/>
      <c r="M9" s="181"/>
    </row>
    <row r="10" spans="1:13" ht="15">
      <c r="A10" s="184" t="s">
        <v>25</v>
      </c>
      <c r="B10" s="185" t="s">
        <v>282</v>
      </c>
      <c r="C10" s="186"/>
      <c r="D10" s="186"/>
      <c r="E10" s="186"/>
      <c r="F10" s="186"/>
      <c r="G10" s="186"/>
      <c r="H10" s="186"/>
      <c r="I10" s="186"/>
      <c r="J10" s="215">
        <f t="shared" si="0"/>
        <v>0</v>
      </c>
      <c r="K10" s="180"/>
      <c r="L10" s="181"/>
      <c r="M10" s="181"/>
    </row>
    <row r="11" spans="1:13" ht="41.25">
      <c r="A11" s="184" t="s">
        <v>26</v>
      </c>
      <c r="B11" s="185" t="s">
        <v>283</v>
      </c>
      <c r="C11" s="186"/>
      <c r="D11" s="186"/>
      <c r="E11" s="186"/>
      <c r="F11" s="186"/>
      <c r="G11" s="186"/>
      <c r="H11" s="186"/>
      <c r="I11" s="186"/>
      <c r="J11" s="215">
        <f t="shared" si="0"/>
        <v>0</v>
      </c>
      <c r="K11" s="180"/>
      <c r="L11" s="181"/>
      <c r="M11" s="181"/>
    </row>
    <row r="12" spans="1:13" ht="24" customHeight="1">
      <c r="A12" s="184" t="s">
        <v>32</v>
      </c>
      <c r="B12" s="185" t="s">
        <v>284</v>
      </c>
      <c r="C12" s="186"/>
      <c r="D12" s="186"/>
      <c r="E12" s="186"/>
      <c r="F12" s="186"/>
      <c r="G12" s="186"/>
      <c r="H12" s="186"/>
      <c r="I12" s="186"/>
      <c r="J12" s="215">
        <f t="shared" si="0"/>
        <v>0</v>
      </c>
      <c r="K12" s="180"/>
      <c r="L12" s="181"/>
      <c r="M12" s="181"/>
    </row>
    <row r="13" spans="1:13" ht="27">
      <c r="A13" s="184" t="s">
        <v>27</v>
      </c>
      <c r="B13" s="185" t="s">
        <v>285</v>
      </c>
      <c r="C13" s="186"/>
      <c r="D13" s="186"/>
      <c r="E13" s="186"/>
      <c r="F13" s="186"/>
      <c r="G13" s="186"/>
      <c r="H13" s="186"/>
      <c r="I13" s="186"/>
      <c r="J13" s="215">
        <f t="shared" si="0"/>
        <v>0</v>
      </c>
      <c r="K13" s="180"/>
      <c r="L13" s="181"/>
      <c r="M13" s="181"/>
    </row>
    <row r="14" spans="1:13" ht="23.25" customHeight="1">
      <c r="A14" s="184" t="s">
        <v>28</v>
      </c>
      <c r="B14" s="185" t="s">
        <v>286</v>
      </c>
      <c r="C14" s="186"/>
      <c r="D14" s="186"/>
      <c r="E14" s="186"/>
      <c r="F14" s="186"/>
      <c r="G14" s="186"/>
      <c r="H14" s="186"/>
      <c r="I14" s="186"/>
      <c r="J14" s="215">
        <f t="shared" si="0"/>
        <v>0</v>
      </c>
      <c r="K14" s="180"/>
      <c r="L14" s="181"/>
      <c r="M14" s="181"/>
    </row>
    <row r="15" spans="1:13" ht="15">
      <c r="A15" s="187" t="s">
        <v>29</v>
      </c>
      <c r="B15" s="188" t="s">
        <v>287</v>
      </c>
      <c r="C15" s="189">
        <f aca="true" t="shared" si="1" ref="C15:I15">SUM(C8:C14)</f>
        <v>106000</v>
      </c>
      <c r="D15" s="189">
        <f t="shared" si="1"/>
        <v>106000</v>
      </c>
      <c r="E15" s="189">
        <f t="shared" si="1"/>
        <v>106000</v>
      </c>
      <c r="F15" s="189">
        <f t="shared" si="1"/>
        <v>106000</v>
      </c>
      <c r="G15" s="189">
        <f t="shared" si="1"/>
        <v>106000</v>
      </c>
      <c r="H15" s="189">
        <f t="shared" si="1"/>
        <v>106000</v>
      </c>
      <c r="I15" s="189">
        <f t="shared" si="1"/>
        <v>106000</v>
      </c>
      <c r="J15" s="189">
        <f t="shared" si="0"/>
        <v>742000</v>
      </c>
      <c r="K15" s="180"/>
      <c r="L15" s="181"/>
      <c r="M15" s="181"/>
    </row>
    <row r="16" spans="1:13" ht="15">
      <c r="A16" s="187" t="s">
        <v>33</v>
      </c>
      <c r="B16" s="188" t="s">
        <v>288</v>
      </c>
      <c r="C16" s="189">
        <f aca="true" t="shared" si="2" ref="C16:I16">C15/2</f>
        <v>53000</v>
      </c>
      <c r="D16" s="189">
        <f t="shared" si="2"/>
        <v>53000</v>
      </c>
      <c r="E16" s="189">
        <f t="shared" si="2"/>
        <v>53000</v>
      </c>
      <c r="F16" s="189">
        <f t="shared" si="2"/>
        <v>53000</v>
      </c>
      <c r="G16" s="189">
        <f t="shared" si="2"/>
        <v>53000</v>
      </c>
      <c r="H16" s="189">
        <f t="shared" si="2"/>
        <v>53000</v>
      </c>
      <c r="I16" s="189">
        <f t="shared" si="2"/>
        <v>53000</v>
      </c>
      <c r="J16" s="189">
        <f t="shared" si="0"/>
        <v>371000</v>
      </c>
      <c r="K16" s="180"/>
      <c r="L16" s="181"/>
      <c r="M16" s="181"/>
    </row>
    <row r="17" spans="1:13" ht="27">
      <c r="A17" s="187" t="s">
        <v>70</v>
      </c>
      <c r="B17" s="188" t="s">
        <v>289</v>
      </c>
      <c r="C17" s="189">
        <f aca="true" t="shared" si="3" ref="C17:I17">SUM(C18:C24)</f>
        <v>3914</v>
      </c>
      <c r="D17" s="189">
        <f t="shared" si="3"/>
        <v>0</v>
      </c>
      <c r="E17" s="189">
        <f t="shared" si="3"/>
        <v>0</v>
      </c>
      <c r="F17" s="189">
        <f t="shared" si="3"/>
        <v>0</v>
      </c>
      <c r="G17" s="189">
        <f t="shared" si="3"/>
        <v>0</v>
      </c>
      <c r="H17" s="189">
        <f t="shared" si="3"/>
        <v>0</v>
      </c>
      <c r="I17" s="189">
        <f t="shared" si="3"/>
        <v>0</v>
      </c>
      <c r="J17" s="189">
        <f t="shared" si="0"/>
        <v>3914</v>
      </c>
      <c r="K17" s="180"/>
      <c r="L17" s="181"/>
      <c r="M17" s="181"/>
    </row>
    <row r="18" spans="1:13" ht="24" customHeight="1">
      <c r="A18" s="184" t="s">
        <v>71</v>
      </c>
      <c r="B18" s="185" t="s">
        <v>290</v>
      </c>
      <c r="C18" s="186"/>
      <c r="D18" s="186"/>
      <c r="E18" s="186"/>
      <c r="F18" s="186"/>
      <c r="G18" s="186"/>
      <c r="H18" s="186"/>
      <c r="I18" s="186"/>
      <c r="J18" s="215">
        <f t="shared" si="0"/>
        <v>0</v>
      </c>
      <c r="K18" s="180"/>
      <c r="L18" s="181"/>
      <c r="M18" s="181"/>
    </row>
    <row r="19" spans="1:13" ht="24" customHeight="1">
      <c r="A19" s="184" t="s">
        <v>72</v>
      </c>
      <c r="B19" s="185" t="s">
        <v>291</v>
      </c>
      <c r="C19" s="186">
        <v>815</v>
      </c>
      <c r="D19" s="186"/>
      <c r="E19" s="186"/>
      <c r="F19" s="186"/>
      <c r="G19" s="186"/>
      <c r="H19" s="186"/>
      <c r="I19" s="186"/>
      <c r="J19" s="215">
        <f t="shared" si="0"/>
        <v>815</v>
      </c>
      <c r="K19" s="180"/>
      <c r="L19" s="181"/>
      <c r="M19" s="181"/>
    </row>
    <row r="20" spans="1:13" ht="15">
      <c r="A20" s="184" t="s">
        <v>73</v>
      </c>
      <c r="B20" s="185" t="s">
        <v>292</v>
      </c>
      <c r="C20" s="186">
        <v>2883</v>
      </c>
      <c r="D20" s="186"/>
      <c r="E20" s="186"/>
      <c r="F20" s="186"/>
      <c r="G20" s="186"/>
      <c r="H20" s="186"/>
      <c r="I20" s="186"/>
      <c r="J20" s="215">
        <f t="shared" si="0"/>
        <v>2883</v>
      </c>
      <c r="K20" s="180"/>
      <c r="L20" s="181"/>
      <c r="M20" s="181"/>
    </row>
    <row r="21" spans="1:13" ht="15">
      <c r="A21" s="184" t="s">
        <v>74</v>
      </c>
      <c r="B21" s="185" t="s">
        <v>293</v>
      </c>
      <c r="C21" s="186"/>
      <c r="D21" s="186"/>
      <c r="E21" s="186"/>
      <c r="F21" s="186"/>
      <c r="G21" s="186"/>
      <c r="H21" s="186"/>
      <c r="I21" s="186"/>
      <c r="J21" s="215">
        <f t="shared" si="0"/>
        <v>0</v>
      </c>
      <c r="K21" s="180"/>
      <c r="L21" s="181"/>
      <c r="M21" s="181"/>
    </row>
    <row r="22" spans="1:13" ht="15">
      <c r="A22" s="184" t="s">
        <v>75</v>
      </c>
      <c r="B22" s="185" t="s">
        <v>294</v>
      </c>
      <c r="C22" s="186">
        <v>216</v>
      </c>
      <c r="D22" s="186"/>
      <c r="E22" s="186"/>
      <c r="F22" s="186"/>
      <c r="G22" s="186"/>
      <c r="H22" s="186"/>
      <c r="I22" s="186"/>
      <c r="J22" s="215">
        <f t="shared" si="0"/>
        <v>216</v>
      </c>
      <c r="K22" s="180"/>
      <c r="L22" s="181"/>
      <c r="M22" s="181"/>
    </row>
    <row r="23" spans="1:13" ht="15">
      <c r="A23" s="184" t="s">
        <v>76</v>
      </c>
      <c r="B23" s="185" t="s">
        <v>295</v>
      </c>
      <c r="C23" s="186"/>
      <c r="D23" s="186"/>
      <c r="E23" s="186"/>
      <c r="F23" s="186"/>
      <c r="G23" s="186"/>
      <c r="H23" s="186"/>
      <c r="I23" s="186"/>
      <c r="J23" s="215">
        <f t="shared" si="0"/>
        <v>0</v>
      </c>
      <c r="K23" s="180"/>
      <c r="L23" s="181"/>
      <c r="M23" s="181"/>
    </row>
    <row r="24" spans="1:13" ht="20.25" customHeight="1">
      <c r="A24" s="184" t="s">
        <v>77</v>
      </c>
      <c r="B24" s="185" t="s">
        <v>296</v>
      </c>
      <c r="C24" s="186"/>
      <c r="D24" s="186"/>
      <c r="E24" s="186"/>
      <c r="F24" s="186"/>
      <c r="G24" s="186"/>
      <c r="H24" s="186"/>
      <c r="I24" s="186"/>
      <c r="J24" s="215">
        <f t="shared" si="0"/>
        <v>0</v>
      </c>
      <c r="K24" s="180"/>
      <c r="L24" s="181"/>
      <c r="M24" s="181"/>
    </row>
    <row r="25" spans="1:13" ht="27">
      <c r="A25" s="187" t="s">
        <v>78</v>
      </c>
      <c r="B25" s="188" t="s">
        <v>297</v>
      </c>
      <c r="C25" s="189">
        <f aca="true" t="shared" si="4" ref="C25:I25">SUM(C26:C32)</f>
        <v>0</v>
      </c>
      <c r="D25" s="189">
        <f t="shared" si="4"/>
        <v>0</v>
      </c>
      <c r="E25" s="189">
        <f t="shared" si="4"/>
        <v>0</v>
      </c>
      <c r="F25" s="189">
        <f t="shared" si="4"/>
        <v>0</v>
      </c>
      <c r="G25" s="189">
        <f t="shared" si="4"/>
        <v>0</v>
      </c>
      <c r="H25" s="189">
        <f t="shared" si="4"/>
        <v>0</v>
      </c>
      <c r="I25" s="189">
        <f t="shared" si="4"/>
        <v>0</v>
      </c>
      <c r="J25" s="189">
        <f t="shared" si="0"/>
        <v>0</v>
      </c>
      <c r="K25" s="180"/>
      <c r="L25" s="181"/>
      <c r="M25" s="181"/>
    </row>
    <row r="26" spans="1:13" ht="27" customHeight="1">
      <c r="A26" s="184" t="s">
        <v>148</v>
      </c>
      <c r="B26" s="185" t="s">
        <v>290</v>
      </c>
      <c r="C26" s="186"/>
      <c r="D26" s="186"/>
      <c r="E26" s="186"/>
      <c r="F26" s="186"/>
      <c r="G26" s="186"/>
      <c r="H26" s="186"/>
      <c r="I26" s="186"/>
      <c r="J26" s="215">
        <f t="shared" si="0"/>
        <v>0</v>
      </c>
      <c r="K26" s="180"/>
      <c r="L26" s="181"/>
      <c r="M26" s="181"/>
    </row>
    <row r="27" spans="1:13" ht="23.25" customHeight="1">
      <c r="A27" s="184" t="s">
        <v>149</v>
      </c>
      <c r="B27" s="185" t="s">
        <v>291</v>
      </c>
      <c r="C27" s="186"/>
      <c r="D27" s="186"/>
      <c r="E27" s="186"/>
      <c r="F27" s="186"/>
      <c r="G27" s="186"/>
      <c r="H27" s="186"/>
      <c r="I27" s="186"/>
      <c r="J27" s="215">
        <f t="shared" si="0"/>
        <v>0</v>
      </c>
      <c r="K27" s="180"/>
      <c r="L27" s="181"/>
      <c r="M27" s="181"/>
    </row>
    <row r="28" spans="1:13" ht="15">
      <c r="A28" s="184" t="s">
        <v>150</v>
      </c>
      <c r="B28" s="185" t="s">
        <v>292</v>
      </c>
      <c r="C28" s="186"/>
      <c r="D28" s="186"/>
      <c r="E28" s="186"/>
      <c r="F28" s="186"/>
      <c r="G28" s="186"/>
      <c r="H28" s="186"/>
      <c r="I28" s="186"/>
      <c r="J28" s="215">
        <f t="shared" si="0"/>
        <v>0</v>
      </c>
      <c r="K28" s="180"/>
      <c r="L28" s="181"/>
      <c r="M28" s="181"/>
    </row>
    <row r="29" spans="1:13" ht="15">
      <c r="A29" s="184" t="s">
        <v>151</v>
      </c>
      <c r="B29" s="185" t="s">
        <v>293</v>
      </c>
      <c r="C29" s="186"/>
      <c r="D29" s="186"/>
      <c r="E29" s="186"/>
      <c r="F29" s="186"/>
      <c r="G29" s="186"/>
      <c r="H29" s="186"/>
      <c r="I29" s="186"/>
      <c r="J29" s="215">
        <f t="shared" si="0"/>
        <v>0</v>
      </c>
      <c r="K29" s="180"/>
      <c r="L29" s="181"/>
      <c r="M29" s="181"/>
    </row>
    <row r="30" spans="1:13" ht="15">
      <c r="A30" s="184" t="s">
        <v>152</v>
      </c>
      <c r="B30" s="185" t="s">
        <v>294</v>
      </c>
      <c r="C30" s="186"/>
      <c r="D30" s="186"/>
      <c r="E30" s="186"/>
      <c r="F30" s="186"/>
      <c r="G30" s="186"/>
      <c r="H30" s="186"/>
      <c r="I30" s="186"/>
      <c r="J30" s="215">
        <f t="shared" si="0"/>
        <v>0</v>
      </c>
      <c r="K30" s="180"/>
      <c r="L30" s="181"/>
      <c r="M30" s="181"/>
    </row>
    <row r="31" spans="1:13" ht="15">
      <c r="A31" s="184" t="s">
        <v>142</v>
      </c>
      <c r="B31" s="185" t="s">
        <v>295</v>
      </c>
      <c r="C31" s="186"/>
      <c r="D31" s="186"/>
      <c r="E31" s="186"/>
      <c r="F31" s="186"/>
      <c r="G31" s="186"/>
      <c r="H31" s="186"/>
      <c r="I31" s="186"/>
      <c r="J31" s="215">
        <f t="shared" si="0"/>
        <v>0</v>
      </c>
      <c r="K31" s="180"/>
      <c r="L31" s="181"/>
      <c r="M31" s="181"/>
    </row>
    <row r="32" spans="1:13" ht="15">
      <c r="A32" s="184" t="s">
        <v>143</v>
      </c>
      <c r="B32" s="185" t="s">
        <v>296</v>
      </c>
      <c r="C32" s="186"/>
      <c r="D32" s="186"/>
      <c r="E32" s="186"/>
      <c r="F32" s="186"/>
      <c r="G32" s="186"/>
      <c r="H32" s="186"/>
      <c r="I32" s="186"/>
      <c r="J32" s="215">
        <f t="shared" si="0"/>
        <v>0</v>
      </c>
      <c r="K32" s="180"/>
      <c r="L32" s="181"/>
      <c r="M32" s="181"/>
    </row>
    <row r="33" spans="1:13" ht="15">
      <c r="A33" s="187" t="s">
        <v>144</v>
      </c>
      <c r="B33" s="188" t="s">
        <v>298</v>
      </c>
      <c r="C33" s="189">
        <f aca="true" t="shared" si="5" ref="C33:I33">SUM(C17+C25)</f>
        <v>3914</v>
      </c>
      <c r="D33" s="189">
        <f t="shared" si="5"/>
        <v>0</v>
      </c>
      <c r="E33" s="189">
        <f t="shared" si="5"/>
        <v>0</v>
      </c>
      <c r="F33" s="189">
        <f t="shared" si="5"/>
        <v>0</v>
      </c>
      <c r="G33" s="189">
        <f t="shared" si="5"/>
        <v>0</v>
      </c>
      <c r="H33" s="189">
        <f t="shared" si="5"/>
        <v>0</v>
      </c>
      <c r="I33" s="189">
        <f t="shared" si="5"/>
        <v>0</v>
      </c>
      <c r="J33" s="189">
        <f t="shared" si="0"/>
        <v>3914</v>
      </c>
      <c r="K33" s="180"/>
      <c r="L33" s="181"/>
      <c r="M33" s="181"/>
    </row>
    <row r="34" spans="1:13" ht="27">
      <c r="A34" s="187" t="s">
        <v>145</v>
      </c>
      <c r="B34" s="188" t="s">
        <v>299</v>
      </c>
      <c r="C34" s="189">
        <f aca="true" t="shared" si="6" ref="C34:I34">C16-C33</f>
        <v>49086</v>
      </c>
      <c r="D34" s="189">
        <f t="shared" si="6"/>
        <v>53000</v>
      </c>
      <c r="E34" s="189">
        <f t="shared" si="6"/>
        <v>53000</v>
      </c>
      <c r="F34" s="189">
        <f t="shared" si="6"/>
        <v>53000</v>
      </c>
      <c r="G34" s="189">
        <f t="shared" si="6"/>
        <v>53000</v>
      </c>
      <c r="H34" s="189">
        <f t="shared" si="6"/>
        <v>53000</v>
      </c>
      <c r="I34" s="189">
        <f t="shared" si="6"/>
        <v>53000</v>
      </c>
      <c r="J34" s="189">
        <f t="shared" si="0"/>
        <v>367086</v>
      </c>
      <c r="K34" s="180"/>
      <c r="L34" s="181"/>
      <c r="M34" s="181"/>
    </row>
    <row r="35" spans="1:13" ht="15">
      <c r="A35" s="190"/>
      <c r="B35" s="180"/>
      <c r="C35" s="182"/>
      <c r="D35" s="182"/>
      <c r="E35" s="182"/>
      <c r="F35" s="182"/>
      <c r="G35" s="182"/>
      <c r="H35" s="182"/>
      <c r="I35" s="182"/>
      <c r="J35" s="182"/>
      <c r="K35" s="180"/>
      <c r="L35" s="181"/>
      <c r="M35" s="181"/>
    </row>
    <row r="36" spans="1:13" ht="15">
      <c r="A36" s="180"/>
      <c r="B36" s="180"/>
      <c r="C36" s="182"/>
      <c r="D36" s="182"/>
      <c r="E36" s="182"/>
      <c r="F36" s="182"/>
      <c r="G36" s="182"/>
      <c r="H36" s="182"/>
      <c r="I36" s="182"/>
      <c r="J36" s="182"/>
      <c r="K36" s="180"/>
      <c r="L36" s="181"/>
      <c r="M36" s="181"/>
    </row>
    <row r="37" spans="1:13" ht="15">
      <c r="A37" s="180"/>
      <c r="B37" s="180"/>
      <c r="C37" s="182"/>
      <c r="D37" s="182"/>
      <c r="E37" s="182"/>
      <c r="F37" s="182"/>
      <c r="G37" s="182"/>
      <c r="H37" s="182"/>
      <c r="I37" s="182"/>
      <c r="J37" s="182"/>
      <c r="K37" s="180"/>
      <c r="L37" s="181"/>
      <c r="M37" s="181"/>
    </row>
    <row r="38" spans="1:13" ht="15">
      <c r="A38" s="180"/>
      <c r="B38" s="180"/>
      <c r="C38" s="182"/>
      <c r="D38" s="182"/>
      <c r="E38" s="182"/>
      <c r="F38" s="182"/>
      <c r="G38" s="182"/>
      <c r="H38" s="182"/>
      <c r="I38" s="182"/>
      <c r="J38" s="182"/>
      <c r="K38" s="180"/>
      <c r="L38" s="181"/>
      <c r="M38" s="181"/>
    </row>
    <row r="39" spans="1:13" ht="15">
      <c r="A39" s="180"/>
      <c r="B39" s="180"/>
      <c r="C39" s="182"/>
      <c r="D39" s="182"/>
      <c r="E39" s="182"/>
      <c r="F39" s="182"/>
      <c r="G39" s="182"/>
      <c r="H39" s="182"/>
      <c r="I39" s="182"/>
      <c r="J39" s="182"/>
      <c r="K39" s="180"/>
      <c r="L39" s="181"/>
      <c r="M39" s="181"/>
    </row>
    <row r="40" spans="1:13" ht="15">
      <c r="A40" s="180"/>
      <c r="B40" s="180"/>
      <c r="C40" s="182"/>
      <c r="D40" s="182"/>
      <c r="E40" s="182"/>
      <c r="F40" s="182"/>
      <c r="G40" s="182"/>
      <c r="H40" s="182"/>
      <c r="I40" s="182"/>
      <c r="J40" s="182"/>
      <c r="K40" s="180"/>
      <c r="L40" s="181"/>
      <c r="M40" s="181"/>
    </row>
    <row r="41" spans="1:13" ht="15">
      <c r="A41" s="180"/>
      <c r="B41" s="180"/>
      <c r="C41" s="182"/>
      <c r="D41" s="182"/>
      <c r="E41" s="182"/>
      <c r="F41" s="182"/>
      <c r="G41" s="182"/>
      <c r="H41" s="182"/>
      <c r="I41" s="182"/>
      <c r="J41" s="182"/>
      <c r="K41" s="180"/>
      <c r="L41" s="181"/>
      <c r="M41" s="181"/>
    </row>
    <row r="42" spans="1:13" ht="15">
      <c r="A42" s="180"/>
      <c r="B42" s="180"/>
      <c r="C42" s="182"/>
      <c r="D42" s="182"/>
      <c r="E42" s="182"/>
      <c r="F42" s="182"/>
      <c r="G42" s="182"/>
      <c r="H42" s="182"/>
      <c r="I42" s="182"/>
      <c r="J42" s="182"/>
      <c r="K42" s="180"/>
      <c r="L42" s="181"/>
      <c r="M42" s="181"/>
    </row>
    <row r="43" spans="1:13" ht="15">
      <c r="A43" s="180"/>
      <c r="B43" s="180"/>
      <c r="C43" s="182"/>
      <c r="D43" s="182"/>
      <c r="E43" s="182"/>
      <c r="F43" s="182"/>
      <c r="G43" s="182"/>
      <c r="H43" s="182"/>
      <c r="I43" s="182"/>
      <c r="J43" s="182"/>
      <c r="K43" s="180"/>
      <c r="L43" s="181"/>
      <c r="M43" s="181"/>
    </row>
    <row r="44" spans="1:13" ht="15">
      <c r="A44" s="180"/>
      <c r="B44" s="180"/>
      <c r="C44" s="182"/>
      <c r="D44" s="182"/>
      <c r="E44" s="182"/>
      <c r="F44" s="182"/>
      <c r="G44" s="182"/>
      <c r="H44" s="182"/>
      <c r="I44" s="182"/>
      <c r="J44" s="182"/>
      <c r="K44" s="180"/>
      <c r="L44" s="181"/>
      <c r="M44" s="181"/>
    </row>
    <row r="45" spans="1:13" ht="15">
      <c r="A45" s="180"/>
      <c r="B45" s="180"/>
      <c r="C45" s="182"/>
      <c r="D45" s="182"/>
      <c r="E45" s="182"/>
      <c r="F45" s="182"/>
      <c r="G45" s="182"/>
      <c r="H45" s="182"/>
      <c r="I45" s="182"/>
      <c r="J45" s="182"/>
      <c r="K45" s="180"/>
      <c r="L45" s="181"/>
      <c r="M45" s="181"/>
    </row>
    <row r="46" spans="1:13" ht="15">
      <c r="A46" s="180"/>
      <c r="B46" s="180"/>
      <c r="C46" s="182"/>
      <c r="D46" s="182"/>
      <c r="E46" s="182"/>
      <c r="F46" s="182"/>
      <c r="G46" s="182"/>
      <c r="H46" s="182"/>
      <c r="I46" s="182"/>
      <c r="J46" s="182"/>
      <c r="K46" s="180"/>
      <c r="L46" s="181"/>
      <c r="M46" s="181"/>
    </row>
    <row r="47" spans="1:13" ht="15">
      <c r="A47" s="180"/>
      <c r="B47" s="180"/>
      <c r="C47" s="182"/>
      <c r="D47" s="182"/>
      <c r="E47" s="182"/>
      <c r="F47" s="182"/>
      <c r="G47" s="182"/>
      <c r="H47" s="182"/>
      <c r="I47" s="182"/>
      <c r="J47" s="182"/>
      <c r="K47" s="180"/>
      <c r="L47" s="181"/>
      <c r="M47" s="181"/>
    </row>
    <row r="48" spans="1:13" ht="15">
      <c r="A48" s="180"/>
      <c r="B48" s="180"/>
      <c r="C48" s="182"/>
      <c r="D48" s="182"/>
      <c r="E48" s="182"/>
      <c r="F48" s="182"/>
      <c r="G48" s="182"/>
      <c r="H48" s="182"/>
      <c r="I48" s="182"/>
      <c r="J48" s="182"/>
      <c r="K48" s="180"/>
      <c r="L48" s="181"/>
      <c r="M48" s="181"/>
    </row>
    <row r="49" spans="1:13" ht="15">
      <c r="A49" s="180"/>
      <c r="B49" s="180"/>
      <c r="C49" s="182"/>
      <c r="D49" s="182"/>
      <c r="E49" s="182"/>
      <c r="F49" s="182"/>
      <c r="G49" s="182"/>
      <c r="H49" s="182"/>
      <c r="I49" s="182"/>
      <c r="J49" s="182"/>
      <c r="K49" s="180"/>
      <c r="L49" s="181"/>
      <c r="M49" s="181"/>
    </row>
    <row r="50" spans="1:13" ht="15">
      <c r="A50" s="180"/>
      <c r="B50" s="180"/>
      <c r="C50" s="182"/>
      <c r="D50" s="182"/>
      <c r="E50" s="182"/>
      <c r="F50" s="182"/>
      <c r="G50" s="182"/>
      <c r="H50" s="182"/>
      <c r="I50" s="182"/>
      <c r="J50" s="182"/>
      <c r="K50" s="180"/>
      <c r="L50" s="181"/>
      <c r="M50" s="181"/>
    </row>
    <row r="51" spans="1:13" ht="15">
      <c r="A51" s="180"/>
      <c r="B51" s="180"/>
      <c r="C51" s="182"/>
      <c r="D51" s="182"/>
      <c r="E51" s="182"/>
      <c r="F51" s="182"/>
      <c r="G51" s="182"/>
      <c r="H51" s="182"/>
      <c r="I51" s="182"/>
      <c r="J51" s="182"/>
      <c r="K51" s="180"/>
      <c r="L51" s="181"/>
      <c r="M51" s="181"/>
    </row>
    <row r="52" spans="1:13" ht="15">
      <c r="A52" s="180"/>
      <c r="B52" s="180"/>
      <c r="C52" s="182"/>
      <c r="D52" s="182"/>
      <c r="E52" s="182"/>
      <c r="F52" s="182"/>
      <c r="G52" s="182"/>
      <c r="H52" s="182"/>
      <c r="I52" s="182"/>
      <c r="J52" s="182"/>
      <c r="K52" s="180"/>
      <c r="L52" s="181"/>
      <c r="M52" s="181"/>
    </row>
    <row r="53" spans="1:13" ht="15">
      <c r="A53" s="180"/>
      <c r="B53" s="180"/>
      <c r="C53" s="182"/>
      <c r="D53" s="182"/>
      <c r="E53" s="182"/>
      <c r="F53" s="182"/>
      <c r="G53" s="182"/>
      <c r="H53" s="182"/>
      <c r="I53" s="182"/>
      <c r="J53" s="182"/>
      <c r="K53" s="180"/>
      <c r="L53" s="181"/>
      <c r="M53" s="181"/>
    </row>
    <row r="54" spans="1:13" ht="15">
      <c r="A54" s="180"/>
      <c r="B54" s="180"/>
      <c r="C54" s="182"/>
      <c r="D54" s="182"/>
      <c r="E54" s="182"/>
      <c r="F54" s="182"/>
      <c r="G54" s="182"/>
      <c r="H54" s="182"/>
      <c r="I54" s="182"/>
      <c r="J54" s="182"/>
      <c r="K54" s="180"/>
      <c r="L54" s="181"/>
      <c r="M54" s="181"/>
    </row>
    <row r="55" spans="1:13" ht="15">
      <c r="A55" s="180"/>
      <c r="B55" s="180"/>
      <c r="C55" s="182"/>
      <c r="D55" s="182"/>
      <c r="E55" s="182"/>
      <c r="F55" s="182"/>
      <c r="G55" s="182"/>
      <c r="H55" s="182"/>
      <c r="I55" s="182"/>
      <c r="J55" s="182"/>
      <c r="K55" s="180"/>
      <c r="L55" s="181"/>
      <c r="M55" s="181"/>
    </row>
    <row r="56" spans="1:13" ht="15">
      <c r="A56" s="180"/>
      <c r="B56" s="180"/>
      <c r="C56" s="182"/>
      <c r="D56" s="182"/>
      <c r="E56" s="182"/>
      <c r="F56" s="182"/>
      <c r="G56" s="182"/>
      <c r="H56" s="182"/>
      <c r="I56" s="182"/>
      <c r="J56" s="182"/>
      <c r="K56" s="180"/>
      <c r="L56" s="181"/>
      <c r="M56" s="181"/>
    </row>
    <row r="57" spans="1:13" ht="15">
      <c r="A57" s="180"/>
      <c r="B57" s="180"/>
      <c r="C57" s="182"/>
      <c r="D57" s="182"/>
      <c r="E57" s="182"/>
      <c r="F57" s="182"/>
      <c r="G57" s="182"/>
      <c r="H57" s="182"/>
      <c r="I57" s="182"/>
      <c r="J57" s="182"/>
      <c r="K57" s="180"/>
      <c r="L57" s="181"/>
      <c r="M57" s="181"/>
    </row>
    <row r="58" spans="1:13" ht="15">
      <c r="A58" s="180"/>
      <c r="B58" s="180"/>
      <c r="C58" s="182"/>
      <c r="D58" s="182"/>
      <c r="E58" s="182"/>
      <c r="F58" s="182"/>
      <c r="G58" s="182"/>
      <c r="H58" s="182"/>
      <c r="I58" s="182"/>
      <c r="J58" s="182"/>
      <c r="K58" s="180"/>
      <c r="L58" s="181"/>
      <c r="M58" s="181"/>
    </row>
    <row r="59" spans="1:13" ht="15">
      <c r="A59" s="180"/>
      <c r="B59" s="180"/>
      <c r="C59" s="182"/>
      <c r="D59" s="182"/>
      <c r="E59" s="182"/>
      <c r="F59" s="182"/>
      <c r="G59" s="182"/>
      <c r="H59" s="182"/>
      <c r="I59" s="182"/>
      <c r="J59" s="182"/>
      <c r="K59" s="180"/>
      <c r="L59" s="181"/>
      <c r="M59" s="181"/>
    </row>
    <row r="60" spans="1:13" ht="15">
      <c r="A60" s="180"/>
      <c r="B60" s="180"/>
      <c r="C60" s="182"/>
      <c r="D60" s="182"/>
      <c r="E60" s="182"/>
      <c r="F60" s="182"/>
      <c r="G60" s="182"/>
      <c r="H60" s="182"/>
      <c r="I60" s="182"/>
      <c r="J60" s="182"/>
      <c r="K60" s="180"/>
      <c r="L60" s="181"/>
      <c r="M60" s="181"/>
    </row>
    <row r="61" spans="1:13" ht="15">
      <c r="A61" s="180"/>
      <c r="B61" s="180"/>
      <c r="C61" s="182"/>
      <c r="D61" s="182"/>
      <c r="E61" s="182"/>
      <c r="F61" s="182"/>
      <c r="G61" s="182"/>
      <c r="H61" s="182"/>
      <c r="I61" s="182"/>
      <c r="J61" s="182"/>
      <c r="K61" s="180"/>
      <c r="L61" s="181"/>
      <c r="M61" s="181"/>
    </row>
    <row r="62" spans="1:13" ht="15">
      <c r="A62" s="180"/>
      <c r="B62" s="180"/>
      <c r="C62" s="182"/>
      <c r="D62" s="182"/>
      <c r="E62" s="182"/>
      <c r="F62" s="182"/>
      <c r="G62" s="182"/>
      <c r="H62" s="182"/>
      <c r="I62" s="182"/>
      <c r="J62" s="182"/>
      <c r="K62" s="180"/>
      <c r="L62" s="181"/>
      <c r="M62" s="181"/>
    </row>
    <row r="63" spans="1:13" ht="15">
      <c r="A63" s="180"/>
      <c r="B63" s="180"/>
      <c r="C63" s="182"/>
      <c r="D63" s="182"/>
      <c r="E63" s="182"/>
      <c r="F63" s="182"/>
      <c r="G63" s="182"/>
      <c r="H63" s="182"/>
      <c r="I63" s="182"/>
      <c r="J63" s="182"/>
      <c r="K63" s="180"/>
      <c r="L63" s="181"/>
      <c r="M63" s="181"/>
    </row>
    <row r="64" spans="1:13" ht="15">
      <c r="A64" s="180"/>
      <c r="B64" s="180"/>
      <c r="C64" s="182"/>
      <c r="D64" s="182"/>
      <c r="E64" s="182"/>
      <c r="F64" s="182"/>
      <c r="G64" s="182"/>
      <c r="H64" s="182"/>
      <c r="I64" s="182"/>
      <c r="J64" s="182"/>
      <c r="K64" s="180"/>
      <c r="L64" s="181"/>
      <c r="M64" s="181"/>
    </row>
    <row r="65" spans="1:13" ht="15">
      <c r="A65" s="180"/>
      <c r="B65" s="180"/>
      <c r="C65" s="182"/>
      <c r="D65" s="182"/>
      <c r="E65" s="182"/>
      <c r="F65" s="182"/>
      <c r="G65" s="182"/>
      <c r="H65" s="182"/>
      <c r="I65" s="182"/>
      <c r="J65" s="182"/>
      <c r="K65" s="180"/>
      <c r="L65" s="181"/>
      <c r="M65" s="181"/>
    </row>
    <row r="66" spans="1:13" ht="15">
      <c r="A66" s="180"/>
      <c r="B66" s="180"/>
      <c r="C66" s="182"/>
      <c r="D66" s="182"/>
      <c r="E66" s="182"/>
      <c r="F66" s="182"/>
      <c r="G66" s="182"/>
      <c r="H66" s="182"/>
      <c r="I66" s="182"/>
      <c r="J66" s="182"/>
      <c r="K66" s="180"/>
      <c r="L66" s="181"/>
      <c r="M66" s="181"/>
    </row>
    <row r="67" spans="1:13" ht="15">
      <c r="A67" s="180"/>
      <c r="B67" s="180"/>
      <c r="C67" s="182"/>
      <c r="D67" s="182"/>
      <c r="E67" s="182"/>
      <c r="F67" s="182"/>
      <c r="G67" s="182"/>
      <c r="H67" s="182"/>
      <c r="I67" s="182"/>
      <c r="J67" s="182"/>
      <c r="K67" s="180"/>
      <c r="L67" s="181"/>
      <c r="M67" s="181"/>
    </row>
    <row r="68" spans="1:13" ht="15">
      <c r="A68" s="180"/>
      <c r="B68" s="180"/>
      <c r="C68" s="182"/>
      <c r="D68" s="182"/>
      <c r="E68" s="182"/>
      <c r="F68" s="182"/>
      <c r="G68" s="182"/>
      <c r="H68" s="182"/>
      <c r="I68" s="182"/>
      <c r="J68" s="182"/>
      <c r="K68" s="180"/>
      <c r="L68" s="181"/>
      <c r="M68" s="181"/>
    </row>
    <row r="69" spans="1:13" ht="15">
      <c r="A69" s="180"/>
      <c r="B69" s="180"/>
      <c r="C69" s="182"/>
      <c r="D69" s="182"/>
      <c r="E69" s="182"/>
      <c r="F69" s="182"/>
      <c r="G69" s="182"/>
      <c r="H69" s="182"/>
      <c r="I69" s="182"/>
      <c r="J69" s="182"/>
      <c r="K69" s="180"/>
      <c r="L69" s="181"/>
      <c r="M69" s="181"/>
    </row>
    <row r="70" spans="1:13" ht="15">
      <c r="A70" s="180"/>
      <c r="B70" s="180"/>
      <c r="C70" s="182"/>
      <c r="D70" s="182"/>
      <c r="E70" s="182"/>
      <c r="F70" s="182"/>
      <c r="G70" s="182"/>
      <c r="H70" s="182"/>
      <c r="I70" s="182"/>
      <c r="J70" s="182"/>
      <c r="K70" s="180"/>
      <c r="L70" s="181"/>
      <c r="M70" s="181"/>
    </row>
    <row r="71" spans="1:13" ht="15">
      <c r="A71" s="180"/>
      <c r="B71" s="180"/>
      <c r="C71" s="182"/>
      <c r="D71" s="182"/>
      <c r="E71" s="182"/>
      <c r="F71" s="182"/>
      <c r="G71" s="182"/>
      <c r="H71" s="182"/>
      <c r="I71" s="182"/>
      <c r="J71" s="182"/>
      <c r="K71" s="180"/>
      <c r="L71" s="181"/>
      <c r="M71" s="181"/>
    </row>
    <row r="72" spans="1:13" ht="15">
      <c r="A72" s="180"/>
      <c r="B72" s="180"/>
      <c r="C72" s="182"/>
      <c r="D72" s="182"/>
      <c r="E72" s="182"/>
      <c r="F72" s="182"/>
      <c r="G72" s="182"/>
      <c r="H72" s="182"/>
      <c r="I72" s="182"/>
      <c r="J72" s="182"/>
      <c r="K72" s="180"/>
      <c r="L72" s="181"/>
      <c r="M72" s="181"/>
    </row>
    <row r="73" spans="1:13" ht="15">
      <c r="A73" s="180"/>
      <c r="B73" s="180"/>
      <c r="C73" s="182"/>
      <c r="D73" s="182"/>
      <c r="E73" s="182"/>
      <c r="F73" s="182"/>
      <c r="G73" s="182"/>
      <c r="H73" s="182"/>
      <c r="I73" s="182"/>
      <c r="J73" s="182"/>
      <c r="K73" s="180"/>
      <c r="L73" s="181"/>
      <c r="M73" s="181"/>
    </row>
    <row r="74" spans="1:13" ht="15">
      <c r="A74" s="180"/>
      <c r="B74" s="180"/>
      <c r="C74" s="182"/>
      <c r="D74" s="182"/>
      <c r="E74" s="182"/>
      <c r="F74" s="182"/>
      <c r="G74" s="182"/>
      <c r="H74" s="182"/>
      <c r="I74" s="182"/>
      <c r="J74" s="182"/>
      <c r="K74" s="180"/>
      <c r="L74" s="181"/>
      <c r="M74" s="181"/>
    </row>
    <row r="75" spans="1:13" ht="15">
      <c r="A75" s="180"/>
      <c r="B75" s="180"/>
      <c r="C75" s="182"/>
      <c r="D75" s="182"/>
      <c r="E75" s="182"/>
      <c r="F75" s="182"/>
      <c r="G75" s="182"/>
      <c r="H75" s="182"/>
      <c r="I75" s="182"/>
      <c r="J75" s="182"/>
      <c r="K75" s="180"/>
      <c r="L75" s="181"/>
      <c r="M75" s="181"/>
    </row>
    <row r="76" spans="1:13" ht="15">
      <c r="A76" s="180"/>
      <c r="B76" s="180"/>
      <c r="C76" s="182"/>
      <c r="D76" s="182"/>
      <c r="E76" s="182"/>
      <c r="F76" s="182"/>
      <c r="G76" s="182"/>
      <c r="H76" s="182"/>
      <c r="I76" s="182"/>
      <c r="J76" s="182"/>
      <c r="K76" s="180"/>
      <c r="L76" s="181"/>
      <c r="M76" s="181"/>
    </row>
    <row r="77" spans="1:13" ht="15">
      <c r="A77" s="180"/>
      <c r="B77" s="180"/>
      <c r="C77" s="182"/>
      <c r="D77" s="182"/>
      <c r="E77" s="182"/>
      <c r="F77" s="182"/>
      <c r="G77" s="182"/>
      <c r="H77" s="182"/>
      <c r="I77" s="182"/>
      <c r="J77" s="182"/>
      <c r="K77" s="180"/>
      <c r="L77" s="181"/>
      <c r="M77" s="181"/>
    </row>
    <row r="78" spans="1:13" ht="15">
      <c r="A78" s="180"/>
      <c r="B78" s="180"/>
      <c r="C78" s="182"/>
      <c r="D78" s="182"/>
      <c r="E78" s="182"/>
      <c r="F78" s="182"/>
      <c r="G78" s="182"/>
      <c r="H78" s="182"/>
      <c r="I78" s="182"/>
      <c r="J78" s="182"/>
      <c r="K78" s="180"/>
      <c r="L78" s="181"/>
      <c r="M78" s="181"/>
    </row>
    <row r="79" spans="1:13" ht="15">
      <c r="A79" s="180"/>
      <c r="B79" s="180"/>
      <c r="C79" s="182"/>
      <c r="D79" s="182"/>
      <c r="E79" s="182"/>
      <c r="F79" s="182"/>
      <c r="G79" s="182"/>
      <c r="H79" s="182"/>
      <c r="I79" s="182"/>
      <c r="J79" s="182"/>
      <c r="K79" s="180"/>
      <c r="L79" s="181"/>
      <c r="M79" s="181"/>
    </row>
    <row r="80" spans="1:13" ht="15">
      <c r="A80" s="180"/>
      <c r="B80" s="180"/>
      <c r="C80" s="182"/>
      <c r="D80" s="182"/>
      <c r="E80" s="182"/>
      <c r="F80" s="182"/>
      <c r="G80" s="182"/>
      <c r="H80" s="182"/>
      <c r="I80" s="182"/>
      <c r="J80" s="182"/>
      <c r="K80" s="180"/>
      <c r="L80" s="181"/>
      <c r="M80" s="181"/>
    </row>
    <row r="81" spans="1:13" ht="15">
      <c r="A81" s="180"/>
      <c r="B81" s="180"/>
      <c r="C81" s="182"/>
      <c r="D81" s="182"/>
      <c r="E81" s="182"/>
      <c r="F81" s="182"/>
      <c r="G81" s="182"/>
      <c r="H81" s="182"/>
      <c r="I81" s="182"/>
      <c r="J81" s="182"/>
      <c r="K81" s="180"/>
      <c r="L81" s="181"/>
      <c r="M81" s="181"/>
    </row>
    <row r="82" spans="1:13" ht="15">
      <c r="A82" s="180"/>
      <c r="B82" s="180"/>
      <c r="C82" s="182"/>
      <c r="D82" s="182"/>
      <c r="E82" s="182"/>
      <c r="F82" s="182"/>
      <c r="G82" s="182"/>
      <c r="H82" s="182"/>
      <c r="I82" s="182"/>
      <c r="J82" s="182"/>
      <c r="K82" s="180"/>
      <c r="L82" s="181"/>
      <c r="M82" s="181"/>
    </row>
    <row r="83" spans="1:11" ht="12.75">
      <c r="A83" s="177"/>
      <c r="B83" s="177"/>
      <c r="C83" s="178"/>
      <c r="D83" s="178"/>
      <c r="E83" s="178"/>
      <c r="F83" s="178"/>
      <c r="G83" s="178"/>
      <c r="H83" s="178"/>
      <c r="I83" s="178"/>
      <c r="J83" s="178"/>
      <c r="K83" s="177"/>
    </row>
    <row r="84" spans="1:11" ht="12.75">
      <c r="A84" s="177"/>
      <c r="B84" s="177"/>
      <c r="C84" s="178"/>
      <c r="D84" s="178"/>
      <c r="E84" s="178"/>
      <c r="F84" s="178"/>
      <c r="G84" s="178"/>
      <c r="H84" s="178"/>
      <c r="I84" s="178"/>
      <c r="J84" s="178"/>
      <c r="K84" s="177"/>
    </row>
    <row r="85" spans="1:11" ht="12.75">
      <c r="A85" s="177"/>
      <c r="B85" s="177"/>
      <c r="C85" s="178"/>
      <c r="D85" s="178"/>
      <c r="E85" s="178"/>
      <c r="F85" s="178"/>
      <c r="G85" s="178"/>
      <c r="H85" s="178"/>
      <c r="I85" s="178"/>
      <c r="J85" s="178"/>
      <c r="K85" s="177"/>
    </row>
    <row r="86" spans="1:11" ht="12.75">
      <c r="A86" s="177"/>
      <c r="B86" s="177"/>
      <c r="C86" s="178"/>
      <c r="D86" s="178"/>
      <c r="E86" s="178"/>
      <c r="F86" s="178"/>
      <c r="G86" s="178"/>
      <c r="H86" s="178"/>
      <c r="I86" s="178"/>
      <c r="J86" s="178"/>
      <c r="K86" s="177"/>
    </row>
    <row r="87" spans="1:11" ht="12.75">
      <c r="A87" s="177"/>
      <c r="B87" s="177"/>
      <c r="C87" s="178"/>
      <c r="D87" s="178"/>
      <c r="E87" s="178"/>
      <c r="F87" s="178"/>
      <c r="G87" s="178"/>
      <c r="H87" s="178"/>
      <c r="I87" s="178"/>
      <c r="J87" s="178"/>
      <c r="K87" s="177"/>
    </row>
    <row r="88" spans="1:11" ht="12.75">
      <c r="A88" s="177"/>
      <c r="B88" s="177"/>
      <c r="C88" s="178"/>
      <c r="D88" s="178"/>
      <c r="E88" s="178"/>
      <c r="F88" s="178"/>
      <c r="G88" s="178"/>
      <c r="H88" s="178"/>
      <c r="I88" s="178"/>
      <c r="J88" s="178"/>
      <c r="K88" s="177"/>
    </row>
    <row r="89" spans="1:11" ht="12.75">
      <c r="A89" s="177"/>
      <c r="B89" s="177"/>
      <c r="C89" s="178"/>
      <c r="D89" s="178"/>
      <c r="E89" s="178"/>
      <c r="F89" s="178"/>
      <c r="G89" s="178"/>
      <c r="H89" s="178"/>
      <c r="I89" s="178"/>
      <c r="J89" s="178"/>
      <c r="K89" s="177"/>
    </row>
    <row r="90" spans="1:11" ht="12.75">
      <c r="A90" s="177"/>
      <c r="B90" s="177"/>
      <c r="C90" s="178"/>
      <c r="D90" s="178"/>
      <c r="E90" s="178"/>
      <c r="F90" s="178"/>
      <c r="G90" s="178"/>
      <c r="H90" s="178"/>
      <c r="I90" s="178"/>
      <c r="J90" s="178"/>
      <c r="K90" s="177"/>
    </row>
    <row r="91" spans="1:11" ht="12.75">
      <c r="A91" s="177"/>
      <c r="B91" s="177"/>
      <c r="C91" s="178"/>
      <c r="D91" s="178"/>
      <c r="E91" s="178"/>
      <c r="F91" s="178"/>
      <c r="G91" s="178"/>
      <c r="H91" s="178"/>
      <c r="I91" s="178"/>
      <c r="J91" s="178"/>
      <c r="K91" s="177"/>
    </row>
  </sheetData>
  <sheetProtection/>
  <mergeCells count="7">
    <mergeCell ref="A3:J3"/>
    <mergeCell ref="A6:A7"/>
    <mergeCell ref="B6:B7"/>
    <mergeCell ref="C6:C7"/>
    <mergeCell ref="D6:I6"/>
    <mergeCell ref="J6:J7"/>
    <mergeCell ref="A4:J4"/>
  </mergeCells>
  <printOptions/>
  <pageMargins left="0.96" right="0.45" top="0.56" bottom="0.27" header="0.22" footer="0.33"/>
  <pageSetup horizontalDpi="600" verticalDpi="600" orientation="landscape" paperSize="9" scale="70" r:id="rId1"/>
  <headerFooter alignWithMargins="0">
    <oddHeader>&amp;LVámospércs Városi Önkormányzat&amp;R12.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25.421875" style="0" customWidth="1"/>
    <col min="3" max="3" width="17.28125" style="0" customWidth="1"/>
    <col min="4" max="4" width="11.28125" style="0" customWidth="1"/>
    <col min="5" max="5" width="13.7109375" style="0" customWidth="1"/>
    <col min="6" max="6" width="18.00390625" style="0" customWidth="1"/>
    <col min="7" max="7" width="10.57421875" style="0" customWidth="1"/>
    <col min="8" max="8" width="13.00390625" style="0" customWidth="1"/>
    <col min="9" max="9" width="13.421875" style="0" customWidth="1"/>
  </cols>
  <sheetData>
    <row r="2" spans="2:9" ht="17.25">
      <c r="B2" s="340" t="s">
        <v>350</v>
      </c>
      <c r="C2" s="340"/>
      <c r="D2" s="340"/>
      <c r="E2" s="340"/>
      <c r="F2" s="340"/>
      <c r="G2" s="340"/>
      <c r="H2" s="340"/>
      <c r="I2" s="340"/>
    </row>
    <row r="3" spans="2:9" ht="15">
      <c r="B3" s="83"/>
      <c r="C3" s="83"/>
      <c r="D3" s="83"/>
      <c r="E3" s="83"/>
      <c r="F3" s="83"/>
      <c r="G3" s="83"/>
      <c r="H3" s="83"/>
      <c r="I3" s="78" t="s">
        <v>80</v>
      </c>
    </row>
    <row r="4" spans="2:9" ht="39" customHeight="1" hidden="1">
      <c r="B4" s="78"/>
      <c r="C4" s="78"/>
      <c r="D4" s="78"/>
      <c r="E4" s="78"/>
      <c r="F4" s="78"/>
      <c r="G4" s="78"/>
      <c r="H4" s="78"/>
      <c r="I4" s="65" t="s">
        <v>80</v>
      </c>
    </row>
    <row r="5" spans="1:9" ht="34.5" customHeight="1">
      <c r="A5" s="479" t="s">
        <v>61</v>
      </c>
      <c r="B5" s="479" t="s">
        <v>132</v>
      </c>
      <c r="C5" s="479" t="s">
        <v>133</v>
      </c>
      <c r="D5" s="479"/>
      <c r="E5" s="479"/>
      <c r="F5" s="479" t="s">
        <v>134</v>
      </c>
      <c r="G5" s="479"/>
      <c r="H5" s="479"/>
      <c r="I5" s="479" t="s">
        <v>453</v>
      </c>
    </row>
    <row r="6" spans="1:9" ht="47.25" customHeight="1">
      <c r="A6" s="479"/>
      <c r="B6" s="479"/>
      <c r="C6" s="79" t="s">
        <v>135</v>
      </c>
      <c r="D6" s="79" t="s">
        <v>136</v>
      </c>
      <c r="E6" s="79" t="s">
        <v>508</v>
      </c>
      <c r="F6" s="79" t="s">
        <v>135</v>
      </c>
      <c r="G6" s="79" t="s">
        <v>136</v>
      </c>
      <c r="H6" s="79" t="s">
        <v>508</v>
      </c>
      <c r="I6" s="479"/>
    </row>
    <row r="7" spans="1:9" ht="51.75" customHeight="1">
      <c r="A7" s="88" t="s">
        <v>23</v>
      </c>
      <c r="B7" s="87" t="s">
        <v>439</v>
      </c>
      <c r="C7" s="87" t="s">
        <v>157</v>
      </c>
      <c r="D7" s="88">
        <v>100</v>
      </c>
      <c r="E7" s="89">
        <v>2814</v>
      </c>
      <c r="F7" s="90"/>
      <c r="G7" s="90"/>
      <c r="H7" s="89"/>
      <c r="I7" s="91">
        <f>E7+H7</f>
        <v>2814</v>
      </c>
    </row>
    <row r="8" spans="1:9" ht="51.75" customHeight="1">
      <c r="A8" s="88" t="s">
        <v>24</v>
      </c>
      <c r="B8" s="87" t="s">
        <v>437</v>
      </c>
      <c r="C8" s="87" t="s">
        <v>441</v>
      </c>
      <c r="D8" s="88">
        <v>100</v>
      </c>
      <c r="E8" s="89">
        <v>500</v>
      </c>
      <c r="F8" s="88"/>
      <c r="G8" s="90"/>
      <c r="H8" s="89"/>
      <c r="I8" s="91">
        <f>E8+H8</f>
        <v>500</v>
      </c>
    </row>
    <row r="9" spans="1:9" ht="51.75" customHeight="1">
      <c r="A9" s="88" t="s">
        <v>25</v>
      </c>
      <c r="B9" s="87" t="s">
        <v>438</v>
      </c>
      <c r="C9" s="87" t="s">
        <v>441</v>
      </c>
      <c r="D9" s="88">
        <v>100</v>
      </c>
      <c r="E9" s="89">
        <v>500</v>
      </c>
      <c r="F9" s="88"/>
      <c r="G9" s="90"/>
      <c r="H9" s="89"/>
      <c r="I9" s="91">
        <f>E9+H9</f>
        <v>500</v>
      </c>
    </row>
    <row r="10" spans="1:9" ht="51.75" customHeight="1">
      <c r="A10" s="88" t="s">
        <v>26</v>
      </c>
      <c r="B10" s="87" t="s">
        <v>440</v>
      </c>
      <c r="C10" s="87" t="s">
        <v>442</v>
      </c>
      <c r="D10" s="88">
        <v>100</v>
      </c>
      <c r="E10" s="89">
        <v>250</v>
      </c>
      <c r="F10" s="88"/>
      <c r="G10" s="90"/>
      <c r="H10" s="89"/>
      <c r="I10" s="91">
        <f>E10+H10</f>
        <v>250</v>
      </c>
    </row>
    <row r="11" spans="1:9" ht="48.75" customHeight="1">
      <c r="A11" s="591" t="s">
        <v>137</v>
      </c>
      <c r="B11" s="592"/>
      <c r="C11" s="592"/>
      <c r="D11" s="592"/>
      <c r="E11" s="592"/>
      <c r="F11" s="592"/>
      <c r="G11" s="592"/>
      <c r="H11" s="593"/>
      <c r="I11" s="91">
        <f>I7+I8+I9+I10</f>
        <v>4064</v>
      </c>
    </row>
  </sheetData>
  <sheetProtection/>
  <mergeCells count="7">
    <mergeCell ref="A11:H11"/>
    <mergeCell ref="A5:A6"/>
    <mergeCell ref="B2:I2"/>
    <mergeCell ref="B5:B6"/>
    <mergeCell ref="C5:E5"/>
    <mergeCell ref="F5:H5"/>
    <mergeCell ref="I5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&amp;LVámospércs Városi Önkormányzat&amp;R13. számú 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zoomScalePageLayoutView="0" workbookViewId="0" topLeftCell="A1">
      <selection activeCell="F22" sqref="F22"/>
    </sheetView>
  </sheetViews>
  <sheetFormatPr defaultColWidth="9.140625" defaultRowHeight="12.75"/>
  <cols>
    <col min="1" max="1" width="15.7109375" style="0" customWidth="1"/>
    <col min="2" max="2" width="82.57421875" style="81" customWidth="1"/>
    <col min="3" max="3" width="24.7109375" style="81" customWidth="1"/>
  </cols>
  <sheetData>
    <row r="1" spans="1:3" ht="12.75" customHeight="1">
      <c r="A1" s="595" t="s">
        <v>351</v>
      </c>
      <c r="B1" s="595"/>
      <c r="C1" s="595"/>
    </row>
    <row r="2" spans="1:3" ht="12.75" customHeight="1">
      <c r="A2" s="595"/>
      <c r="B2" s="595"/>
      <c r="C2" s="595"/>
    </row>
    <row r="3" spans="1:3" ht="34.5" customHeight="1">
      <c r="A3" s="129"/>
      <c r="B3" s="129"/>
      <c r="C3" s="129"/>
    </row>
    <row r="4" spans="1:3" ht="18" customHeight="1">
      <c r="A4" s="596" t="s">
        <v>61</v>
      </c>
      <c r="B4" s="597" t="s">
        <v>138</v>
      </c>
      <c r="C4" s="598" t="s">
        <v>63</v>
      </c>
    </row>
    <row r="5" spans="1:3" ht="43.5" customHeight="1">
      <c r="A5" s="596"/>
      <c r="B5" s="597"/>
      <c r="C5" s="599"/>
    </row>
    <row r="6" spans="1:3" ht="7.5" customHeight="1">
      <c r="A6" s="596"/>
      <c r="B6" s="597"/>
      <c r="C6" s="599"/>
    </row>
    <row r="7" spans="1:3" ht="9.75" customHeight="1" hidden="1">
      <c r="A7" s="596"/>
      <c r="B7" s="597"/>
      <c r="C7" s="599"/>
    </row>
    <row r="8" spans="1:3" ht="39" customHeight="1" hidden="1">
      <c r="A8" s="596"/>
      <c r="B8" s="597"/>
      <c r="C8" s="600"/>
    </row>
    <row r="9" spans="1:3" ht="48" customHeight="1">
      <c r="A9" s="131" t="s">
        <v>23</v>
      </c>
      <c r="B9" s="132" t="s">
        <v>186</v>
      </c>
      <c r="C9" s="133">
        <v>1350</v>
      </c>
    </row>
    <row r="10" spans="1:3" ht="50.25" customHeight="1">
      <c r="A10" s="131" t="s">
        <v>24</v>
      </c>
      <c r="B10" s="132" t="s">
        <v>187</v>
      </c>
      <c r="C10" s="133">
        <v>17900</v>
      </c>
    </row>
    <row r="11" spans="1:3" ht="45" customHeight="1">
      <c r="A11" s="131" t="s">
        <v>25</v>
      </c>
      <c r="B11" s="132" t="s">
        <v>188</v>
      </c>
      <c r="C11" s="133">
        <v>3310</v>
      </c>
    </row>
    <row r="12" spans="1:3" ht="46.5" customHeight="1">
      <c r="A12" s="131" t="s">
        <v>26</v>
      </c>
      <c r="B12" s="132" t="s">
        <v>445</v>
      </c>
      <c r="C12" s="132">
        <v>5000</v>
      </c>
    </row>
    <row r="13" spans="1:3" ht="46.5" customHeight="1">
      <c r="A13" s="131" t="s">
        <v>32</v>
      </c>
      <c r="B13" s="132" t="s">
        <v>444</v>
      </c>
      <c r="C13" s="132">
        <v>125</v>
      </c>
    </row>
    <row r="14" spans="1:3" ht="46.5" customHeight="1">
      <c r="A14" s="131" t="s">
        <v>27</v>
      </c>
      <c r="B14" s="132" t="s">
        <v>443</v>
      </c>
      <c r="C14" s="132">
        <v>155</v>
      </c>
    </row>
    <row r="15" spans="1:3" ht="44.25" customHeight="1">
      <c r="A15" s="131" t="s">
        <v>28</v>
      </c>
      <c r="B15" s="132" t="s">
        <v>189</v>
      </c>
      <c r="C15" s="132"/>
    </row>
    <row r="16" spans="1:3" ht="54" customHeight="1">
      <c r="A16" s="131" t="s">
        <v>29</v>
      </c>
      <c r="B16" s="132" t="s">
        <v>190</v>
      </c>
      <c r="C16" s="132"/>
    </row>
    <row r="17" spans="1:3" ht="47.25" customHeight="1">
      <c r="A17" s="131" t="s">
        <v>33</v>
      </c>
      <c r="B17" s="144" t="s">
        <v>191</v>
      </c>
      <c r="C17" s="132">
        <v>300</v>
      </c>
    </row>
    <row r="18" spans="1:3" ht="51" customHeight="1">
      <c r="A18" s="131" t="s">
        <v>70</v>
      </c>
      <c r="B18" s="144" t="s">
        <v>192</v>
      </c>
      <c r="C18" s="132">
        <v>50</v>
      </c>
    </row>
    <row r="19" spans="1:3" ht="54" customHeight="1">
      <c r="A19" s="131" t="s">
        <v>71</v>
      </c>
      <c r="B19" s="144" t="s">
        <v>193</v>
      </c>
      <c r="C19" s="132">
        <v>500</v>
      </c>
    </row>
    <row r="20" spans="1:3" ht="51.75" customHeight="1">
      <c r="A20" s="131" t="s">
        <v>72</v>
      </c>
      <c r="B20" s="144" t="s">
        <v>194</v>
      </c>
      <c r="C20" s="132">
        <v>1000</v>
      </c>
    </row>
    <row r="21" spans="1:3" ht="50.25" customHeight="1">
      <c r="A21" s="131" t="s">
        <v>73</v>
      </c>
      <c r="B21" s="144" t="s">
        <v>195</v>
      </c>
      <c r="C21" s="132">
        <v>500</v>
      </c>
    </row>
    <row r="22" spans="1:3" ht="58.5" customHeight="1">
      <c r="A22" s="594" t="s">
        <v>97</v>
      </c>
      <c r="B22" s="594"/>
      <c r="C22" s="134">
        <f>C9+C10+C11+C12+C13+C14+C15+C16+C17+C18+C19+C20+C21</f>
        <v>30190</v>
      </c>
    </row>
  </sheetData>
  <sheetProtection/>
  <mergeCells count="5">
    <mergeCell ref="A22:B22"/>
    <mergeCell ref="A1:C2"/>
    <mergeCell ref="A4:A8"/>
    <mergeCell ref="B4:B8"/>
    <mergeCell ref="C4:C8"/>
  </mergeCells>
  <printOptions/>
  <pageMargins left="0.96" right="0.75" top="1" bottom="1" header="0.5" footer="0.5"/>
  <pageSetup horizontalDpi="600" verticalDpi="600" orientation="portrait" paperSize="9" scale="67" r:id="rId1"/>
  <headerFooter alignWithMargins="0">
    <oddHeader>&amp;LVámospércs Városi Önkormányzat&amp;R14.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zoomScale="90" zoomScaleNormal="9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4.57421875" style="0" customWidth="1"/>
    <col min="2" max="2" width="65.7109375" style="65" customWidth="1"/>
    <col min="3" max="3" width="24.421875" style="65" customWidth="1"/>
  </cols>
  <sheetData>
    <row r="1" spans="2:3" ht="21" customHeight="1">
      <c r="B1" s="602" t="s">
        <v>446</v>
      </c>
      <c r="C1" s="602"/>
    </row>
    <row r="2" spans="2:3" ht="12.75">
      <c r="B2" s="84"/>
      <c r="C2" s="126"/>
    </row>
    <row r="3" spans="2:3" ht="37.5" customHeight="1">
      <c r="B3" s="85"/>
      <c r="C3" s="66" t="s">
        <v>80</v>
      </c>
    </row>
    <row r="4" spans="1:3" ht="13.5" customHeight="1">
      <c r="A4" s="603" t="s">
        <v>61</v>
      </c>
      <c r="B4" s="605" t="s">
        <v>138</v>
      </c>
      <c r="C4" s="607" t="s">
        <v>63</v>
      </c>
    </row>
    <row r="5" spans="1:3" ht="25.5" customHeight="1">
      <c r="A5" s="604"/>
      <c r="B5" s="606"/>
      <c r="C5" s="608"/>
    </row>
    <row r="6" spans="1:3" ht="36" customHeight="1">
      <c r="A6" s="280" t="s">
        <v>21</v>
      </c>
      <c r="B6" s="299" t="s">
        <v>238</v>
      </c>
      <c r="C6" s="134">
        <f>C7+C9+C11</f>
        <v>80463</v>
      </c>
    </row>
    <row r="7" spans="1:3" ht="40.5" customHeight="1">
      <c r="A7" s="311" t="s">
        <v>196</v>
      </c>
      <c r="B7" s="322" t="s">
        <v>454</v>
      </c>
      <c r="C7" s="319">
        <f>C8</f>
        <v>10077</v>
      </c>
    </row>
    <row r="8" spans="1:3" ht="31.5" customHeight="1">
      <c r="A8" s="320" t="s">
        <v>95</v>
      </c>
      <c r="B8" s="321" t="s">
        <v>154</v>
      </c>
      <c r="C8" s="133">
        <v>10077</v>
      </c>
    </row>
    <row r="9" spans="1:3" ht="43.5" customHeight="1">
      <c r="A9" s="311" t="s">
        <v>24</v>
      </c>
      <c r="B9" s="322" t="s">
        <v>455</v>
      </c>
      <c r="C9" s="319">
        <f>SUM(C10:C10)</f>
        <v>69173</v>
      </c>
    </row>
    <row r="10" spans="1:3" ht="26.25" customHeight="1">
      <c r="A10" s="320" t="s">
        <v>95</v>
      </c>
      <c r="B10" s="323" t="s">
        <v>447</v>
      </c>
      <c r="C10" s="133">
        <v>69173</v>
      </c>
    </row>
    <row r="11" spans="1:3" ht="40.5" customHeight="1">
      <c r="A11" s="311" t="s">
        <v>25</v>
      </c>
      <c r="B11" s="332" t="s">
        <v>488</v>
      </c>
      <c r="C11" s="319">
        <f>C12</f>
        <v>1213</v>
      </c>
    </row>
    <row r="12" spans="1:3" ht="58.5" customHeight="1">
      <c r="A12" s="320" t="s">
        <v>95</v>
      </c>
      <c r="B12" s="308" t="s">
        <v>489</v>
      </c>
      <c r="C12" s="133">
        <v>1213</v>
      </c>
    </row>
    <row r="13" spans="1:3" ht="41.25" customHeight="1">
      <c r="A13" s="280" t="s">
        <v>34</v>
      </c>
      <c r="B13" s="299" t="s">
        <v>255</v>
      </c>
      <c r="C13" s="134">
        <f>C14</f>
        <v>356975</v>
      </c>
    </row>
    <row r="14" spans="1:3" ht="68.25" customHeight="1">
      <c r="A14" s="311" t="s">
        <v>23</v>
      </c>
      <c r="B14" s="318" t="s">
        <v>457</v>
      </c>
      <c r="C14" s="319">
        <f>C15+C16+C17</f>
        <v>356975</v>
      </c>
    </row>
    <row r="15" spans="1:3" ht="39" customHeight="1">
      <c r="A15" s="324" t="s">
        <v>95</v>
      </c>
      <c r="B15" s="308" t="s">
        <v>84</v>
      </c>
      <c r="C15" s="133">
        <v>59500</v>
      </c>
    </row>
    <row r="16" spans="1:3" ht="38.25" customHeight="1">
      <c r="A16" s="324" t="s">
        <v>96</v>
      </c>
      <c r="B16" s="325" t="s">
        <v>184</v>
      </c>
      <c r="C16" s="133">
        <v>237583</v>
      </c>
    </row>
    <row r="17" spans="1:3" ht="48" customHeight="1">
      <c r="A17" s="324" t="s">
        <v>153</v>
      </c>
      <c r="B17" s="326" t="s">
        <v>461</v>
      </c>
      <c r="C17" s="133">
        <v>59892</v>
      </c>
    </row>
    <row r="18" spans="1:3" ht="49.5" customHeight="1">
      <c r="A18" s="280" t="s">
        <v>325</v>
      </c>
      <c r="B18" s="299" t="s">
        <v>458</v>
      </c>
      <c r="C18" s="134">
        <f>C19</f>
        <v>21149</v>
      </c>
    </row>
    <row r="19" spans="1:3" ht="45.75" customHeight="1">
      <c r="A19" s="311" t="s">
        <v>23</v>
      </c>
      <c r="B19" s="327" t="s">
        <v>459</v>
      </c>
      <c r="C19" s="319">
        <f>C20</f>
        <v>21149</v>
      </c>
    </row>
    <row r="20" spans="1:3" ht="55.5" customHeight="1">
      <c r="A20" s="324" t="s">
        <v>95</v>
      </c>
      <c r="B20" s="326" t="s">
        <v>460</v>
      </c>
      <c r="C20" s="133">
        <v>21149</v>
      </c>
    </row>
    <row r="21" spans="1:3" ht="49.5" customHeight="1">
      <c r="A21" s="601" t="s">
        <v>456</v>
      </c>
      <c r="B21" s="601"/>
      <c r="C21" s="310">
        <f>C6+C13+C18</f>
        <v>458587</v>
      </c>
    </row>
  </sheetData>
  <sheetProtection/>
  <mergeCells count="5">
    <mergeCell ref="A21:B21"/>
    <mergeCell ref="B1:C1"/>
    <mergeCell ref="A4:A5"/>
    <mergeCell ref="B4:B5"/>
    <mergeCell ref="C4:C5"/>
  </mergeCells>
  <printOptions/>
  <pageMargins left="1.3" right="0.75" top="1" bottom="1" header="0.5" footer="0.5"/>
  <pageSetup horizontalDpi="600" verticalDpi="600" orientation="portrait" paperSize="9" scale="74" r:id="rId1"/>
  <headerFooter alignWithMargins="0">
    <oddHeader>&amp;LVámospércs Városi Önkormányzat &amp;R15. sz. melléklet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12.8515625" style="0" customWidth="1"/>
    <col min="2" max="2" width="75.421875" style="65" customWidth="1"/>
    <col min="3" max="3" width="34.421875" style="81" customWidth="1"/>
  </cols>
  <sheetData>
    <row r="1" spans="1:3" ht="33.75" customHeight="1">
      <c r="A1" s="609" t="s">
        <v>352</v>
      </c>
      <c r="B1" s="609"/>
      <c r="C1" s="609"/>
    </row>
    <row r="2" ht="13.5" customHeight="1">
      <c r="C2" s="86"/>
    </row>
    <row r="3" ht="12.75">
      <c r="C3" s="86" t="s">
        <v>80</v>
      </c>
    </row>
    <row r="4" spans="1:3" ht="14.25" customHeight="1">
      <c r="A4" s="601" t="s">
        <v>61</v>
      </c>
      <c r="B4" s="610" t="s">
        <v>138</v>
      </c>
      <c r="C4" s="611" t="s">
        <v>63</v>
      </c>
    </row>
    <row r="5" spans="1:3" ht="39.75" customHeight="1">
      <c r="A5" s="601"/>
      <c r="B5" s="610"/>
      <c r="C5" s="611"/>
    </row>
    <row r="6" spans="1:3" ht="54" customHeight="1">
      <c r="A6" s="280" t="s">
        <v>197</v>
      </c>
      <c r="B6" s="299" t="s">
        <v>494</v>
      </c>
      <c r="C6" s="300">
        <f>C7+C11+C13+C15</f>
        <v>68999</v>
      </c>
    </row>
    <row r="7" spans="1:3" ht="54.75" customHeight="1">
      <c r="A7" s="301" t="s">
        <v>23</v>
      </c>
      <c r="B7" s="302" t="s">
        <v>480</v>
      </c>
      <c r="C7" s="303">
        <f>C8+C9+C10</f>
        <v>64411</v>
      </c>
    </row>
    <row r="8" spans="1:3" ht="52.5" customHeight="1">
      <c r="A8" s="301" t="s">
        <v>95</v>
      </c>
      <c r="B8" s="304" t="s">
        <v>487</v>
      </c>
      <c r="C8" s="305">
        <v>28947</v>
      </c>
    </row>
    <row r="9" spans="1:3" ht="78.75" customHeight="1">
      <c r="A9" s="301" t="s">
        <v>96</v>
      </c>
      <c r="B9" s="304" t="s">
        <v>448</v>
      </c>
      <c r="C9" s="305">
        <v>5946</v>
      </c>
    </row>
    <row r="10" spans="1:3" ht="78.75" customHeight="1">
      <c r="A10" s="301" t="s">
        <v>153</v>
      </c>
      <c r="B10" s="304" t="s">
        <v>462</v>
      </c>
      <c r="C10" s="305">
        <v>29518</v>
      </c>
    </row>
    <row r="11" spans="1:3" ht="65.25" customHeight="1">
      <c r="A11" s="301" t="s">
        <v>24</v>
      </c>
      <c r="B11" s="330" t="s">
        <v>484</v>
      </c>
      <c r="C11" s="303">
        <f>C12</f>
        <v>320</v>
      </c>
    </row>
    <row r="12" spans="1:3" ht="49.5" customHeight="1">
      <c r="A12" s="301" t="s">
        <v>95</v>
      </c>
      <c r="B12" s="304" t="s">
        <v>485</v>
      </c>
      <c r="C12" s="305">
        <v>320</v>
      </c>
    </row>
    <row r="13" spans="1:3" ht="49.5" customHeight="1">
      <c r="A13" s="301" t="s">
        <v>25</v>
      </c>
      <c r="B13" s="330" t="s">
        <v>490</v>
      </c>
      <c r="C13" s="303">
        <f>C14</f>
        <v>1213</v>
      </c>
    </row>
    <row r="14" spans="1:3" ht="49.5" customHeight="1">
      <c r="A14" s="301" t="s">
        <v>95</v>
      </c>
      <c r="B14" s="308" t="s">
        <v>489</v>
      </c>
      <c r="C14" s="305">
        <v>1213</v>
      </c>
    </row>
    <row r="15" spans="1:3" ht="65.25" customHeight="1">
      <c r="A15" s="301" t="s">
        <v>26</v>
      </c>
      <c r="B15" s="330" t="s">
        <v>479</v>
      </c>
      <c r="C15" s="303">
        <f>C16</f>
        <v>3055</v>
      </c>
    </row>
    <row r="16" spans="1:3" ht="66" customHeight="1">
      <c r="A16" s="301" t="s">
        <v>95</v>
      </c>
      <c r="B16" s="304" t="s">
        <v>486</v>
      </c>
      <c r="C16" s="305">
        <v>3055</v>
      </c>
    </row>
    <row r="17" spans="1:3" ht="52.5" customHeight="1">
      <c r="A17" s="280" t="s">
        <v>236</v>
      </c>
      <c r="B17" s="299" t="s">
        <v>481</v>
      </c>
      <c r="C17" s="300">
        <f>C18</f>
        <v>5849</v>
      </c>
    </row>
    <row r="18" spans="1:3" ht="52.5" customHeight="1">
      <c r="A18" s="306" t="s">
        <v>23</v>
      </c>
      <c r="B18" s="302" t="s">
        <v>482</v>
      </c>
      <c r="C18" s="307">
        <f>C19+C20</f>
        <v>5849</v>
      </c>
    </row>
    <row r="19" spans="1:3" ht="50.25" customHeight="1">
      <c r="A19" s="311" t="s">
        <v>95</v>
      </c>
      <c r="B19" s="308" t="s">
        <v>495</v>
      </c>
      <c r="C19" s="309">
        <v>3754</v>
      </c>
    </row>
    <row r="20" spans="1:3" ht="50.25" customHeight="1">
      <c r="A20" s="311" t="s">
        <v>96</v>
      </c>
      <c r="B20" s="308" t="s">
        <v>492</v>
      </c>
      <c r="C20" s="309">
        <v>2095</v>
      </c>
    </row>
    <row r="21" spans="1:5" ht="45.75" customHeight="1">
      <c r="A21" s="601" t="s">
        <v>483</v>
      </c>
      <c r="B21" s="601"/>
      <c r="C21" s="310">
        <f>C17+C6</f>
        <v>74848</v>
      </c>
      <c r="E21" s="2"/>
    </row>
  </sheetData>
  <sheetProtection/>
  <mergeCells count="5">
    <mergeCell ref="A1:C1"/>
    <mergeCell ref="A21:B21"/>
    <mergeCell ref="A4:A5"/>
    <mergeCell ref="B4:B5"/>
    <mergeCell ref="C4:C5"/>
  </mergeCells>
  <printOptions/>
  <pageMargins left="0.83" right="0.21" top="0.76" bottom="1" header="0.5" footer="0.5"/>
  <pageSetup horizontalDpi="600" verticalDpi="600" orientation="portrait" paperSize="9" scale="70" r:id="rId1"/>
  <headerFooter alignWithMargins="0">
    <oddHeader>&amp;LVámospércs Városi Önkormányzat&amp;R16. számú melléklet</oddHeader>
  </headerFooter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F6" sqref="F6"/>
    </sheetView>
  </sheetViews>
  <sheetFormatPr defaultColWidth="8.00390625" defaultRowHeight="12.75"/>
  <cols>
    <col min="1" max="1" width="7.57421875" style="194" customWidth="1"/>
    <col min="2" max="2" width="60.28125" style="58" customWidth="1"/>
    <col min="3" max="3" width="32.28125" style="58" customWidth="1"/>
    <col min="4" max="16384" width="8.00390625" style="57" customWidth="1"/>
  </cols>
  <sheetData>
    <row r="1" ht="42.75" customHeight="1"/>
    <row r="2" spans="1:3" s="195" customFormat="1" ht="42.75" customHeight="1">
      <c r="A2" s="612" t="s">
        <v>449</v>
      </c>
      <c r="B2" s="612"/>
      <c r="C2" s="612"/>
    </row>
    <row r="3" spans="1:3" s="195" customFormat="1" ht="42.75" customHeight="1">
      <c r="A3" s="196"/>
      <c r="B3" s="196"/>
      <c r="C3" s="197" t="s">
        <v>80</v>
      </c>
    </row>
    <row r="4" spans="1:3" ht="39" customHeight="1">
      <c r="A4" s="198"/>
      <c r="B4" s="199" t="s">
        <v>138</v>
      </c>
      <c r="C4" s="199" t="s">
        <v>63</v>
      </c>
    </row>
    <row r="5" spans="1:3" s="203" customFormat="1" ht="51" customHeight="1">
      <c r="A5" s="200" t="s">
        <v>23</v>
      </c>
      <c r="B5" s="201" t="s">
        <v>300</v>
      </c>
      <c r="C5" s="202">
        <v>40000</v>
      </c>
    </row>
    <row r="6" spans="1:3" s="203" customFormat="1" ht="51" customHeight="1">
      <c r="A6" s="200" t="s">
        <v>24</v>
      </c>
      <c r="B6" s="201" t="s">
        <v>301</v>
      </c>
      <c r="C6" s="202"/>
    </row>
    <row r="7" spans="1:3" s="205" customFormat="1" ht="46.5" customHeight="1">
      <c r="A7" s="613" t="s">
        <v>97</v>
      </c>
      <c r="B7" s="614"/>
      <c r="C7" s="204">
        <f>C5+C6</f>
        <v>40000</v>
      </c>
    </row>
    <row r="8" spans="1:3" s="208" customFormat="1" ht="19.5" customHeight="1">
      <c r="A8" s="206"/>
      <c r="B8" s="207"/>
      <c r="C8" s="207"/>
    </row>
    <row r="9" spans="1:3" s="209" customFormat="1" ht="19.5" customHeight="1">
      <c r="A9" s="206"/>
      <c r="B9" s="207"/>
      <c r="C9" s="207"/>
    </row>
    <row r="10" spans="1:3" s="209" customFormat="1" ht="19.5" customHeight="1">
      <c r="A10" s="206"/>
      <c r="B10" s="207"/>
      <c r="C10" s="207"/>
    </row>
    <row r="11" spans="1:3" s="210" customFormat="1" ht="19.5" customHeight="1">
      <c r="A11" s="194"/>
      <c r="B11" s="58"/>
      <c r="C11" s="58"/>
    </row>
    <row r="12" spans="1:3" s="211" customFormat="1" ht="34.5" customHeight="1">
      <c r="A12" s="194"/>
      <c r="B12" s="58"/>
      <c r="C12" s="58"/>
    </row>
    <row r="13" spans="1:3" s="212" customFormat="1" ht="33.75" customHeight="1">
      <c r="A13" s="194"/>
      <c r="B13" s="58"/>
      <c r="C13" s="58"/>
    </row>
    <row r="14" spans="1:3" s="213" customFormat="1" ht="23.25" customHeight="1">
      <c r="A14" s="194"/>
      <c r="B14" s="58"/>
      <c r="C14" s="58"/>
    </row>
    <row r="15" spans="1:3" s="213" customFormat="1" ht="23.25" customHeight="1">
      <c r="A15" s="194"/>
      <c r="B15" s="58"/>
      <c r="C15" s="58"/>
    </row>
    <row r="16" spans="1:3" s="210" customFormat="1" ht="23.25" customHeight="1">
      <c r="A16" s="194"/>
      <c r="B16" s="58"/>
      <c r="C16" s="58"/>
    </row>
    <row r="17" spans="1:3" s="210" customFormat="1" ht="23.25" customHeight="1">
      <c r="A17" s="194"/>
      <c r="B17" s="58"/>
      <c r="C17" s="58"/>
    </row>
    <row r="18" spans="1:3" s="211" customFormat="1" ht="36.75" customHeight="1">
      <c r="A18" s="194"/>
      <c r="B18" s="58"/>
      <c r="C18" s="58"/>
    </row>
  </sheetData>
  <sheetProtection/>
  <mergeCells count="2">
    <mergeCell ref="A2:C2"/>
    <mergeCell ref="A7:B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&amp;LVámospércs Városi Önkormányzat&amp;R17.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77.140625" style="0" customWidth="1"/>
  </cols>
  <sheetData>
    <row r="1" spans="1:3" ht="71.25" customHeight="1">
      <c r="A1" s="342" t="s">
        <v>159</v>
      </c>
      <c r="B1" s="342"/>
      <c r="C1" s="342"/>
    </row>
    <row r="2" spans="1:3" ht="51" customHeight="1">
      <c r="A2" s="79" t="s">
        <v>160</v>
      </c>
      <c r="B2" s="79" t="s">
        <v>161</v>
      </c>
      <c r="C2" s="79" t="s">
        <v>138</v>
      </c>
    </row>
    <row r="3" spans="1:3" ht="41.25" customHeight="1">
      <c r="A3" s="79" t="s">
        <v>21</v>
      </c>
      <c r="B3" s="79"/>
      <c r="C3" s="79" t="s">
        <v>362</v>
      </c>
    </row>
    <row r="4" spans="1:3" ht="41.25" customHeight="1">
      <c r="A4" s="343"/>
      <c r="B4" s="88" t="s">
        <v>23</v>
      </c>
      <c r="C4" s="141" t="s">
        <v>114</v>
      </c>
    </row>
    <row r="5" spans="1:3" ht="30.75" customHeight="1">
      <c r="A5" s="344"/>
      <c r="B5" s="130" t="s">
        <v>24</v>
      </c>
      <c r="C5" s="136" t="s">
        <v>139</v>
      </c>
    </row>
    <row r="6" spans="1:3" ht="30.75" customHeight="1">
      <c r="A6" s="344"/>
      <c r="B6" s="88" t="s">
        <v>25</v>
      </c>
      <c r="C6" s="136" t="s">
        <v>305</v>
      </c>
    </row>
    <row r="7" spans="1:3" ht="31.5" customHeight="1">
      <c r="A7" s="344"/>
      <c r="B7" s="88" t="s">
        <v>26</v>
      </c>
      <c r="C7" s="136" t="s">
        <v>363</v>
      </c>
    </row>
    <row r="8" spans="1:3" ht="33" customHeight="1">
      <c r="A8" s="344"/>
      <c r="B8" s="130" t="s">
        <v>32</v>
      </c>
      <c r="C8" s="136" t="s">
        <v>140</v>
      </c>
    </row>
    <row r="9" spans="1:3" ht="32.25" customHeight="1">
      <c r="A9" s="345"/>
      <c r="B9" s="88" t="s">
        <v>27</v>
      </c>
      <c r="C9" s="136" t="s">
        <v>141</v>
      </c>
    </row>
  </sheetData>
  <sheetProtection/>
  <mergeCells count="2">
    <mergeCell ref="A1:C1"/>
    <mergeCell ref="A4:A9"/>
  </mergeCells>
  <printOptions/>
  <pageMargins left="1.1" right="0.75" top="1" bottom="1" header="0.5" footer="0.5"/>
  <pageSetup horizontalDpi="600" verticalDpi="600" orientation="portrait" paperSize="9" scale="86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1"/>
  <sheetViews>
    <sheetView zoomScale="80" zoomScaleNormal="80" zoomScalePageLayoutView="0" workbookViewId="0" topLeftCell="A1">
      <selection activeCell="O60" sqref="O60"/>
    </sheetView>
  </sheetViews>
  <sheetFormatPr defaultColWidth="9.140625" defaultRowHeight="12.75"/>
  <cols>
    <col min="1" max="1" width="7.28125" style="236" customWidth="1"/>
    <col min="2" max="2" width="55.140625" style="236" customWidth="1"/>
    <col min="3" max="3" width="11.28125" style="237" customWidth="1"/>
    <col min="4" max="4" width="11.7109375" style="237" customWidth="1"/>
    <col min="5" max="5" width="11.57421875" style="237" customWidth="1"/>
    <col min="6" max="6" width="6.00390625" style="236" customWidth="1"/>
    <col min="7" max="7" width="52.140625" style="236" customWidth="1"/>
    <col min="8" max="8" width="11.7109375" style="237" customWidth="1"/>
    <col min="9" max="9" width="11.00390625" style="237" customWidth="1"/>
    <col min="10" max="10" width="11.8515625" style="237" customWidth="1"/>
    <col min="11" max="11" width="9.140625" style="228" customWidth="1"/>
    <col min="12" max="12" width="10.00390625" style="228" bestFit="1" customWidth="1"/>
    <col min="13" max="16384" width="9.140625" style="228" customWidth="1"/>
  </cols>
  <sheetData>
    <row r="1" spans="1:10" ht="15">
      <c r="A1" s="385" t="s">
        <v>364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5">
      <c r="A2" s="385"/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9.5" customHeight="1">
      <c r="A3" s="1" t="s">
        <v>367</v>
      </c>
      <c r="G3" s="238" t="s">
        <v>265</v>
      </c>
      <c r="H3" s="238"/>
      <c r="J3" s="239" t="s">
        <v>80</v>
      </c>
    </row>
    <row r="4" spans="1:10" s="240" customFormat="1" ht="12.75" customHeight="1">
      <c r="A4" s="377" t="s">
        <v>35</v>
      </c>
      <c r="B4" s="375" t="s">
        <v>31</v>
      </c>
      <c r="C4" s="372" t="s">
        <v>378</v>
      </c>
      <c r="D4" s="372" t="s">
        <v>379</v>
      </c>
      <c r="E4" s="372" t="s">
        <v>380</v>
      </c>
      <c r="F4" s="377" t="s">
        <v>35</v>
      </c>
      <c r="G4" s="375" t="s">
        <v>36</v>
      </c>
      <c r="H4" s="372" t="s">
        <v>378</v>
      </c>
      <c r="I4" s="372" t="s">
        <v>379</v>
      </c>
      <c r="J4" s="372" t="s">
        <v>380</v>
      </c>
    </row>
    <row r="5" spans="1:10" s="240" customFormat="1" ht="12.75" customHeight="1">
      <c r="A5" s="377"/>
      <c r="B5" s="375"/>
      <c r="C5" s="373"/>
      <c r="D5" s="373"/>
      <c r="E5" s="373"/>
      <c r="F5" s="377"/>
      <c r="G5" s="375"/>
      <c r="H5" s="373"/>
      <c r="I5" s="373"/>
      <c r="J5" s="373"/>
    </row>
    <row r="6" spans="1:10" s="240" customFormat="1" ht="26.25" customHeight="1">
      <c r="A6" s="378"/>
      <c r="B6" s="376"/>
      <c r="C6" s="374"/>
      <c r="D6" s="374"/>
      <c r="E6" s="374"/>
      <c r="F6" s="378"/>
      <c r="G6" s="376"/>
      <c r="H6" s="374"/>
      <c r="I6" s="374"/>
      <c r="J6" s="374"/>
    </row>
    <row r="7" spans="1:10" s="240" customFormat="1" ht="15">
      <c r="A7" s="348" t="s">
        <v>3</v>
      </c>
      <c r="B7" s="368"/>
      <c r="C7" s="368"/>
      <c r="D7" s="368"/>
      <c r="E7" s="368"/>
      <c r="F7" s="348" t="s">
        <v>5</v>
      </c>
      <c r="G7" s="368"/>
      <c r="H7" s="368"/>
      <c r="I7" s="368"/>
      <c r="J7" s="349"/>
    </row>
    <row r="8" spans="1:10" s="240" customFormat="1" ht="15">
      <c r="A8" s="241" t="s">
        <v>23</v>
      </c>
      <c r="B8" s="242" t="s">
        <v>381</v>
      </c>
      <c r="C8" s="243">
        <f aca="true" t="shared" si="0" ref="C8:E19">SUM(C53,C99)</f>
        <v>84053</v>
      </c>
      <c r="D8" s="243">
        <f t="shared" si="0"/>
        <v>139411</v>
      </c>
      <c r="E8" s="243">
        <f t="shared" si="0"/>
        <v>81091</v>
      </c>
      <c r="F8" s="241" t="s">
        <v>23</v>
      </c>
      <c r="G8" s="244" t="s">
        <v>90</v>
      </c>
      <c r="H8" s="243">
        <f aca="true" t="shared" si="1" ref="H8:J10">SUM(H53,H99)</f>
        <v>302861</v>
      </c>
      <c r="I8" s="243">
        <f t="shared" si="1"/>
        <v>310527</v>
      </c>
      <c r="J8" s="243">
        <f t="shared" si="1"/>
        <v>290872</v>
      </c>
    </row>
    <row r="9" spans="1:10" s="240" customFormat="1" ht="15">
      <c r="A9" s="241" t="s">
        <v>24</v>
      </c>
      <c r="B9" s="242" t="s">
        <v>85</v>
      </c>
      <c r="C9" s="243">
        <f t="shared" si="0"/>
        <v>321015</v>
      </c>
      <c r="D9" s="243">
        <f t="shared" si="0"/>
        <v>129168</v>
      </c>
      <c r="E9" s="243">
        <f t="shared" si="0"/>
        <v>116000</v>
      </c>
      <c r="F9" s="241" t="s">
        <v>24</v>
      </c>
      <c r="G9" s="244" t="s">
        <v>387</v>
      </c>
      <c r="H9" s="243">
        <f t="shared" si="1"/>
        <v>70834</v>
      </c>
      <c r="I9" s="243">
        <f t="shared" si="1"/>
        <v>66251</v>
      </c>
      <c r="J9" s="243">
        <f t="shared" si="1"/>
        <v>70194</v>
      </c>
    </row>
    <row r="10" spans="1:10" s="240" customFormat="1" ht="15">
      <c r="A10" s="245" t="s">
        <v>51</v>
      </c>
      <c r="B10" s="246" t="s">
        <v>86</v>
      </c>
      <c r="C10" s="247">
        <f t="shared" si="0"/>
        <v>110793</v>
      </c>
      <c r="D10" s="247">
        <f t="shared" si="0"/>
        <v>117169</v>
      </c>
      <c r="E10" s="247">
        <f t="shared" si="0"/>
        <v>105000</v>
      </c>
      <c r="F10" s="241" t="s">
        <v>25</v>
      </c>
      <c r="G10" s="244" t="s">
        <v>91</v>
      </c>
      <c r="H10" s="243">
        <f t="shared" si="1"/>
        <v>288951</v>
      </c>
      <c r="I10" s="243">
        <f t="shared" si="1"/>
        <v>312181</v>
      </c>
      <c r="J10" s="243">
        <f t="shared" si="1"/>
        <v>223346</v>
      </c>
    </row>
    <row r="11" spans="1:10" s="240" customFormat="1" ht="15">
      <c r="A11" s="245" t="s">
        <v>37</v>
      </c>
      <c r="B11" s="246" t="s">
        <v>41</v>
      </c>
      <c r="C11" s="247">
        <f t="shared" si="0"/>
        <v>200941</v>
      </c>
      <c r="D11" s="247">
        <f t="shared" si="0"/>
        <v>10051</v>
      </c>
      <c r="E11" s="247">
        <f t="shared" si="0"/>
        <v>10000</v>
      </c>
      <c r="F11" s="241" t="s">
        <v>26</v>
      </c>
      <c r="G11" s="244" t="s">
        <v>237</v>
      </c>
      <c r="H11" s="243">
        <f aca="true" t="shared" si="2" ref="H11:J14">H56+H102</f>
        <v>12515</v>
      </c>
      <c r="I11" s="243">
        <f t="shared" si="2"/>
        <v>39385</v>
      </c>
      <c r="J11" s="243">
        <f t="shared" si="2"/>
        <v>114848</v>
      </c>
    </row>
    <row r="12" spans="1:10" s="240" customFormat="1" ht="15">
      <c r="A12" s="245" t="s">
        <v>40</v>
      </c>
      <c r="B12" s="246" t="s">
        <v>155</v>
      </c>
      <c r="C12" s="247">
        <f t="shared" si="0"/>
        <v>9281</v>
      </c>
      <c r="D12" s="247">
        <f t="shared" si="0"/>
        <v>1948</v>
      </c>
      <c r="E12" s="247">
        <f t="shared" si="0"/>
        <v>1000</v>
      </c>
      <c r="F12" s="248" t="s">
        <v>52</v>
      </c>
      <c r="G12" s="246" t="s">
        <v>478</v>
      </c>
      <c r="H12" s="247">
        <f t="shared" si="2"/>
        <v>5787</v>
      </c>
      <c r="I12" s="247">
        <f t="shared" si="2"/>
        <v>35684</v>
      </c>
      <c r="J12" s="247">
        <f t="shared" si="2"/>
        <v>68999</v>
      </c>
    </row>
    <row r="13" spans="1:10" s="240" customFormat="1" ht="15">
      <c r="A13" s="249" t="s">
        <v>25</v>
      </c>
      <c r="B13" s="244" t="s">
        <v>238</v>
      </c>
      <c r="C13" s="243">
        <f t="shared" si="0"/>
        <v>529547</v>
      </c>
      <c r="D13" s="243">
        <f t="shared" si="0"/>
        <v>677478</v>
      </c>
      <c r="E13" s="243">
        <f t="shared" si="0"/>
        <v>494691</v>
      </c>
      <c r="F13" s="248" t="s">
        <v>53</v>
      </c>
      <c r="G13" s="246" t="s">
        <v>493</v>
      </c>
      <c r="H13" s="247">
        <f t="shared" si="2"/>
        <v>6728</v>
      </c>
      <c r="I13" s="247">
        <f t="shared" si="2"/>
        <v>3701</v>
      </c>
      <c r="J13" s="247">
        <f t="shared" si="2"/>
        <v>5849</v>
      </c>
    </row>
    <row r="14" spans="1:10" s="240" customFormat="1" ht="15">
      <c r="A14" s="248" t="s">
        <v>42</v>
      </c>
      <c r="B14" s="250" t="s">
        <v>239</v>
      </c>
      <c r="C14" s="247">
        <f t="shared" si="0"/>
        <v>349036</v>
      </c>
      <c r="D14" s="247">
        <f t="shared" si="0"/>
        <v>541980</v>
      </c>
      <c r="E14" s="247">
        <f t="shared" si="0"/>
        <v>414228</v>
      </c>
      <c r="F14" s="248" t="s">
        <v>54</v>
      </c>
      <c r="G14" s="246" t="s">
        <v>240</v>
      </c>
      <c r="H14" s="247">
        <f t="shared" si="2"/>
        <v>0</v>
      </c>
      <c r="I14" s="247">
        <f t="shared" si="2"/>
        <v>0</v>
      </c>
      <c r="J14" s="247">
        <f t="shared" si="2"/>
        <v>40000</v>
      </c>
    </row>
    <row r="15" spans="1:10" s="240" customFormat="1" ht="15">
      <c r="A15" s="248" t="s">
        <v>57</v>
      </c>
      <c r="B15" s="246" t="s">
        <v>241</v>
      </c>
      <c r="C15" s="247">
        <f t="shared" si="0"/>
        <v>3688</v>
      </c>
      <c r="D15" s="247">
        <f t="shared" si="0"/>
        <v>910</v>
      </c>
      <c r="E15" s="247">
        <f t="shared" si="0"/>
        <v>0</v>
      </c>
      <c r="F15" s="251" t="s">
        <v>32</v>
      </c>
      <c r="G15" s="242" t="s">
        <v>15</v>
      </c>
      <c r="H15" s="243">
        <f>SUM(H60,H106)</f>
        <v>194417</v>
      </c>
      <c r="I15" s="243">
        <f>SUM(I60,I106)</f>
        <v>165707</v>
      </c>
      <c r="J15" s="243">
        <f>SUM(J60,J106)</f>
        <v>30190</v>
      </c>
    </row>
    <row r="16" spans="1:10" s="240" customFormat="1" ht="15">
      <c r="A16" s="248" t="s">
        <v>58</v>
      </c>
      <c r="B16" s="250" t="s">
        <v>385</v>
      </c>
      <c r="C16" s="247">
        <f t="shared" si="0"/>
        <v>176823</v>
      </c>
      <c r="D16" s="247">
        <f t="shared" si="0"/>
        <v>134588</v>
      </c>
      <c r="E16" s="247">
        <f t="shared" si="0"/>
        <v>80463</v>
      </c>
      <c r="F16" s="379"/>
      <c r="G16" s="380"/>
      <c r="H16" s="380"/>
      <c r="I16" s="380"/>
      <c r="J16" s="381"/>
    </row>
    <row r="17" spans="1:10" s="240" customFormat="1" ht="15">
      <c r="A17" s="251" t="s">
        <v>26</v>
      </c>
      <c r="B17" s="244" t="s">
        <v>386</v>
      </c>
      <c r="C17" s="243">
        <f t="shared" si="0"/>
        <v>220</v>
      </c>
      <c r="D17" s="243">
        <f t="shared" si="0"/>
        <v>68</v>
      </c>
      <c r="E17" s="243">
        <f t="shared" si="0"/>
        <v>0</v>
      </c>
      <c r="F17" s="386"/>
      <c r="G17" s="387"/>
      <c r="H17" s="387"/>
      <c r="I17" s="387"/>
      <c r="J17" s="388"/>
    </row>
    <row r="18" spans="1:10" s="240" customFormat="1" ht="14.25" customHeight="1">
      <c r="A18" s="348" t="s">
        <v>87</v>
      </c>
      <c r="B18" s="349"/>
      <c r="C18" s="252">
        <f t="shared" si="0"/>
        <v>934835</v>
      </c>
      <c r="D18" s="252">
        <f t="shared" si="0"/>
        <v>946125</v>
      </c>
      <c r="E18" s="252">
        <f t="shared" si="0"/>
        <v>691782</v>
      </c>
      <c r="F18" s="348" t="s">
        <v>92</v>
      </c>
      <c r="G18" s="349"/>
      <c r="H18" s="252">
        <f>SUM(H63,H109)</f>
        <v>869578</v>
      </c>
      <c r="I18" s="252">
        <f>SUM(I63,I109)</f>
        <v>894051</v>
      </c>
      <c r="J18" s="252">
        <f>SUM(J63,J109)</f>
        <v>729450</v>
      </c>
    </row>
    <row r="19" spans="1:10" s="254" customFormat="1" ht="15.75">
      <c r="A19" s="353" t="s">
        <v>243</v>
      </c>
      <c r="B19" s="354"/>
      <c r="C19" s="253">
        <f t="shared" si="0"/>
        <v>65257</v>
      </c>
      <c r="D19" s="253">
        <f t="shared" si="0"/>
        <v>52074</v>
      </c>
      <c r="E19" s="253">
        <f t="shared" si="0"/>
        <v>-37668</v>
      </c>
      <c r="F19" s="436"/>
      <c r="G19" s="437"/>
      <c r="H19" s="437"/>
      <c r="I19" s="437"/>
      <c r="J19" s="438"/>
    </row>
    <row r="20" spans="1:10" s="254" customFormat="1" ht="15">
      <c r="A20" s="346"/>
      <c r="B20" s="364"/>
      <c r="C20" s="364"/>
      <c r="D20" s="364"/>
      <c r="E20" s="347"/>
      <c r="F20" s="439"/>
      <c r="G20" s="440"/>
      <c r="H20" s="440"/>
      <c r="I20" s="440"/>
      <c r="J20" s="441"/>
    </row>
    <row r="21" spans="1:10" s="240" customFormat="1" ht="15">
      <c r="A21" s="241" t="s">
        <v>32</v>
      </c>
      <c r="B21" s="244" t="s">
        <v>244</v>
      </c>
      <c r="C21" s="243">
        <f>SUM(C66,C112)-381961</f>
        <v>2977</v>
      </c>
      <c r="D21" s="243">
        <f>SUM(D66,D112)-310099</f>
        <v>2644</v>
      </c>
      <c r="E21" s="243">
        <f>SUM(E66,E112)-331720</f>
        <v>37668</v>
      </c>
      <c r="F21" s="439"/>
      <c r="G21" s="440"/>
      <c r="H21" s="440"/>
      <c r="I21" s="440"/>
      <c r="J21" s="441"/>
    </row>
    <row r="22" spans="1:10" s="240" customFormat="1" ht="15">
      <c r="A22" s="248" t="s">
        <v>245</v>
      </c>
      <c r="B22" s="255" t="s">
        <v>246</v>
      </c>
      <c r="C22" s="247">
        <f>SUM(C67,C113)-381961</f>
        <v>0</v>
      </c>
      <c r="D22" s="247">
        <f>SUM(D67,D113)-310099</f>
        <v>0</v>
      </c>
      <c r="E22" s="247">
        <f>SUM(E67,E113)-331720</f>
        <v>0</v>
      </c>
      <c r="F22" s="442"/>
      <c r="G22" s="443"/>
      <c r="H22" s="443"/>
      <c r="I22" s="443"/>
      <c r="J22" s="444"/>
    </row>
    <row r="23" spans="1:10" s="240" customFormat="1" ht="15">
      <c r="A23" s="248" t="s">
        <v>247</v>
      </c>
      <c r="B23" s="246" t="s">
        <v>248</v>
      </c>
      <c r="C23" s="247">
        <f>SUM(C68,C114)</f>
        <v>0</v>
      </c>
      <c r="D23" s="247">
        <f aca="true" t="shared" si="3" ref="D23:E25">SUM(D68,D114)</f>
        <v>2644</v>
      </c>
      <c r="E23" s="247">
        <f t="shared" si="3"/>
        <v>37668</v>
      </c>
      <c r="F23" s="251" t="s">
        <v>27</v>
      </c>
      <c r="G23" s="242" t="s">
        <v>179</v>
      </c>
      <c r="H23" s="243">
        <f>SUM(H68,H114)-381961</f>
        <v>51365</v>
      </c>
      <c r="I23" s="243">
        <f>SUM(I68,I114)-310099</f>
        <v>2977</v>
      </c>
      <c r="J23" s="243">
        <f>SUM(J68,J114)-331720</f>
        <v>0</v>
      </c>
    </row>
    <row r="24" spans="1:10" s="240" customFormat="1" ht="15">
      <c r="A24" s="248" t="s">
        <v>249</v>
      </c>
      <c r="B24" s="246" t="s">
        <v>250</v>
      </c>
      <c r="C24" s="247">
        <f>SUM(C69,C115)</f>
        <v>2977</v>
      </c>
      <c r="D24" s="247">
        <f t="shared" si="3"/>
        <v>0</v>
      </c>
      <c r="E24" s="247">
        <f t="shared" si="3"/>
        <v>0</v>
      </c>
      <c r="F24" s="248" t="s">
        <v>382</v>
      </c>
      <c r="G24" s="246" t="s">
        <v>251</v>
      </c>
      <c r="H24" s="247">
        <f>SUM(H69,H115)-381961</f>
        <v>0</v>
      </c>
      <c r="I24" s="247">
        <f>SUM(I69,I115)-310099</f>
        <v>0</v>
      </c>
      <c r="J24" s="247">
        <f>SUM(J69,J115)-331720</f>
        <v>0</v>
      </c>
    </row>
    <row r="25" spans="1:10" s="240" customFormat="1" ht="15.75">
      <c r="A25" s="365" t="s">
        <v>88</v>
      </c>
      <c r="B25" s="365"/>
      <c r="C25" s="253">
        <f>SUM(C70,C116)</f>
        <v>-48388</v>
      </c>
      <c r="D25" s="253">
        <f t="shared" si="3"/>
        <v>-333</v>
      </c>
      <c r="E25" s="253">
        <f t="shared" si="3"/>
        <v>37668</v>
      </c>
      <c r="F25" s="248" t="s">
        <v>383</v>
      </c>
      <c r="G25" s="255" t="s">
        <v>252</v>
      </c>
      <c r="H25" s="247">
        <f>SUM(H70,H116)</f>
        <v>51365</v>
      </c>
      <c r="I25" s="247">
        <f>SUM(I70,I116)</f>
        <v>2977</v>
      </c>
      <c r="J25" s="247">
        <f>SUM(J70,J116)</f>
        <v>0</v>
      </c>
    </row>
    <row r="26" spans="1:36" s="259" customFormat="1" ht="15">
      <c r="A26" s="366" t="s">
        <v>43</v>
      </c>
      <c r="B26" s="367"/>
      <c r="C26" s="256">
        <f>SUM(C71,C117)-381961</f>
        <v>937812</v>
      </c>
      <c r="D26" s="256">
        <f>SUM(D71,D117)-310099</f>
        <v>948769</v>
      </c>
      <c r="E26" s="256">
        <f>SUM(E71,E117)-331720</f>
        <v>729450</v>
      </c>
      <c r="F26" s="366" t="s">
        <v>44</v>
      </c>
      <c r="G26" s="367"/>
      <c r="H26" s="256">
        <f>SUM(H71,H117)-381961</f>
        <v>920943</v>
      </c>
      <c r="I26" s="256">
        <f>SUM(I71,I117)-310099</f>
        <v>897028</v>
      </c>
      <c r="J26" s="256">
        <f>SUM(J71,J117)-331720</f>
        <v>729450</v>
      </c>
      <c r="K26" s="257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</row>
    <row r="27" spans="1:10" s="240" customFormat="1" ht="15">
      <c r="A27" s="348" t="s">
        <v>4</v>
      </c>
      <c r="B27" s="368"/>
      <c r="C27" s="368"/>
      <c r="D27" s="368"/>
      <c r="E27" s="368"/>
      <c r="F27" s="348" t="s">
        <v>6</v>
      </c>
      <c r="G27" s="368"/>
      <c r="H27" s="368"/>
      <c r="I27" s="368"/>
      <c r="J27" s="349"/>
    </row>
    <row r="28" spans="1:10" s="240" customFormat="1" ht="15">
      <c r="A28" s="241" t="s">
        <v>23</v>
      </c>
      <c r="B28" s="244" t="s">
        <v>178</v>
      </c>
      <c r="C28" s="243">
        <f aca="true" t="shared" si="4" ref="C28:E34">SUM(C73,C119)</f>
        <v>0</v>
      </c>
      <c r="D28" s="243">
        <f t="shared" si="4"/>
        <v>0</v>
      </c>
      <c r="E28" s="243">
        <f t="shared" si="4"/>
        <v>0</v>
      </c>
      <c r="F28" s="241" t="s">
        <v>23</v>
      </c>
      <c r="G28" s="244" t="s">
        <v>181</v>
      </c>
      <c r="H28" s="243">
        <f aca="true" t="shared" si="5" ref="H28:J31">SUM(H73,H119)</f>
        <v>82529</v>
      </c>
      <c r="I28" s="243">
        <f t="shared" si="5"/>
        <v>259474</v>
      </c>
      <c r="J28" s="243">
        <f t="shared" si="5"/>
        <v>349293</v>
      </c>
    </row>
    <row r="29" spans="1:10" s="240" customFormat="1" ht="15">
      <c r="A29" s="241" t="s">
        <v>24</v>
      </c>
      <c r="B29" s="244" t="s">
        <v>255</v>
      </c>
      <c r="C29" s="243">
        <f t="shared" si="4"/>
        <v>74764</v>
      </c>
      <c r="D29" s="243">
        <f t="shared" si="4"/>
        <v>304417</v>
      </c>
      <c r="E29" s="243">
        <f t="shared" si="4"/>
        <v>406774</v>
      </c>
      <c r="F29" s="241" t="s">
        <v>24</v>
      </c>
      <c r="G29" s="244" t="s">
        <v>180</v>
      </c>
      <c r="H29" s="243">
        <f t="shared" si="5"/>
        <v>1587</v>
      </c>
      <c r="I29" s="243">
        <f t="shared" si="5"/>
        <v>2009</v>
      </c>
      <c r="J29" s="243">
        <f t="shared" si="5"/>
        <v>55249</v>
      </c>
    </row>
    <row r="30" spans="1:10" s="240" customFormat="1" ht="15">
      <c r="A30" s="248" t="s">
        <v>256</v>
      </c>
      <c r="B30" s="250" t="s">
        <v>257</v>
      </c>
      <c r="C30" s="247">
        <f t="shared" si="4"/>
        <v>15826</v>
      </c>
      <c r="D30" s="247">
        <f t="shared" si="4"/>
        <v>74568</v>
      </c>
      <c r="E30" s="247">
        <f t="shared" si="4"/>
        <v>28650</v>
      </c>
      <c r="F30" s="241" t="s">
        <v>25</v>
      </c>
      <c r="G30" s="242" t="s">
        <v>253</v>
      </c>
      <c r="H30" s="243">
        <f t="shared" si="5"/>
        <v>8190</v>
      </c>
      <c r="I30" s="243">
        <f t="shared" si="5"/>
        <v>21149</v>
      </c>
      <c r="J30" s="243">
        <f t="shared" si="5"/>
        <v>29518</v>
      </c>
    </row>
    <row r="31" spans="1:10" s="240" customFormat="1" ht="15">
      <c r="A31" s="248" t="s">
        <v>177</v>
      </c>
      <c r="B31" s="250" t="s">
        <v>388</v>
      </c>
      <c r="C31" s="247">
        <f t="shared" si="4"/>
        <v>58938</v>
      </c>
      <c r="D31" s="247">
        <f t="shared" si="4"/>
        <v>229849</v>
      </c>
      <c r="E31" s="247">
        <f t="shared" si="4"/>
        <v>378124</v>
      </c>
      <c r="F31" s="248" t="s">
        <v>42</v>
      </c>
      <c r="G31" s="255" t="s">
        <v>254</v>
      </c>
      <c r="H31" s="247">
        <f t="shared" si="5"/>
        <v>0</v>
      </c>
      <c r="I31" s="247">
        <f t="shared" si="5"/>
        <v>21149</v>
      </c>
      <c r="J31" s="247">
        <f t="shared" si="5"/>
        <v>29518</v>
      </c>
    </row>
    <row r="32" spans="1:10" s="240" customFormat="1" ht="15">
      <c r="A32" s="251" t="s">
        <v>25</v>
      </c>
      <c r="B32" s="244" t="s">
        <v>389</v>
      </c>
      <c r="C32" s="243">
        <f t="shared" si="4"/>
        <v>973</v>
      </c>
      <c r="D32" s="243">
        <f t="shared" si="4"/>
        <v>0</v>
      </c>
      <c r="E32" s="243">
        <f t="shared" si="4"/>
        <v>0</v>
      </c>
      <c r="F32" s="248" t="s">
        <v>57</v>
      </c>
      <c r="G32" s="255" t="s">
        <v>384</v>
      </c>
      <c r="H32" s="260"/>
      <c r="I32" s="260"/>
      <c r="J32" s="261"/>
    </row>
    <row r="33" spans="1:10" s="262" customFormat="1" ht="15" customHeight="1">
      <c r="A33" s="348" t="s">
        <v>93</v>
      </c>
      <c r="B33" s="349"/>
      <c r="C33" s="252">
        <f t="shared" si="4"/>
        <v>75737</v>
      </c>
      <c r="D33" s="252">
        <f t="shared" si="4"/>
        <v>304417</v>
      </c>
      <c r="E33" s="252">
        <f t="shared" si="4"/>
        <v>406774</v>
      </c>
      <c r="F33" s="348" t="s">
        <v>94</v>
      </c>
      <c r="G33" s="349"/>
      <c r="H33" s="252">
        <f>SUM(H78,H124)</f>
        <v>92306</v>
      </c>
      <c r="I33" s="252">
        <f>SUM(I78,I124)</f>
        <v>282632</v>
      </c>
      <c r="J33" s="252">
        <f>SUM(J78,J124)</f>
        <v>434060</v>
      </c>
    </row>
    <row r="34" spans="1:10" s="254" customFormat="1" ht="15.75">
      <c r="A34" s="353" t="s">
        <v>258</v>
      </c>
      <c r="B34" s="354"/>
      <c r="C34" s="253">
        <f t="shared" si="4"/>
        <v>-16569</v>
      </c>
      <c r="D34" s="253">
        <f t="shared" si="4"/>
        <v>21785</v>
      </c>
      <c r="E34" s="253">
        <f t="shared" si="4"/>
        <v>-27286</v>
      </c>
      <c r="F34" s="420"/>
      <c r="G34" s="421"/>
      <c r="H34" s="421"/>
      <c r="I34" s="421"/>
      <c r="J34" s="422"/>
    </row>
    <row r="35" spans="1:10" s="254" customFormat="1" ht="15.75">
      <c r="A35" s="353"/>
      <c r="B35" s="429"/>
      <c r="C35" s="429"/>
      <c r="D35" s="429"/>
      <c r="E35" s="354"/>
      <c r="F35" s="423"/>
      <c r="G35" s="424"/>
      <c r="H35" s="424"/>
      <c r="I35" s="424"/>
      <c r="J35" s="425"/>
    </row>
    <row r="36" spans="1:10" s="240" customFormat="1" ht="15">
      <c r="A36" s="241" t="s">
        <v>26</v>
      </c>
      <c r="B36" s="242" t="s">
        <v>259</v>
      </c>
      <c r="C36" s="243">
        <f aca="true" t="shared" si="6" ref="C36:E43">SUM(C81,C127)</f>
        <v>36021</v>
      </c>
      <c r="D36" s="243">
        <f t="shared" si="6"/>
        <v>61946</v>
      </c>
      <c r="E36" s="243">
        <f>SUM(E81,E127)-5000</f>
        <v>30398</v>
      </c>
      <c r="F36" s="423"/>
      <c r="G36" s="424"/>
      <c r="H36" s="424"/>
      <c r="I36" s="424"/>
      <c r="J36" s="425"/>
    </row>
    <row r="37" spans="1:10" s="240" customFormat="1" ht="15">
      <c r="A37" s="248" t="s">
        <v>52</v>
      </c>
      <c r="B37" s="250" t="s">
        <v>260</v>
      </c>
      <c r="C37" s="247">
        <f t="shared" si="6"/>
        <v>0</v>
      </c>
      <c r="D37" s="247">
        <f t="shared" si="6"/>
        <v>0</v>
      </c>
      <c r="E37" s="247">
        <f>SUM(E82,E128)-5000</f>
        <v>0</v>
      </c>
      <c r="F37" s="426"/>
      <c r="G37" s="427"/>
      <c r="H37" s="427"/>
      <c r="I37" s="427"/>
      <c r="J37" s="428"/>
    </row>
    <row r="38" spans="1:10" s="240" customFormat="1" ht="15">
      <c r="A38" s="248" t="s">
        <v>53</v>
      </c>
      <c r="B38" s="250" t="s">
        <v>261</v>
      </c>
      <c r="C38" s="247">
        <f t="shared" si="6"/>
        <v>36021</v>
      </c>
      <c r="D38" s="247">
        <f t="shared" si="6"/>
        <v>51946</v>
      </c>
      <c r="E38" s="247">
        <f t="shared" si="6"/>
        <v>30398</v>
      </c>
      <c r="F38" s="251" t="s">
        <v>26</v>
      </c>
      <c r="G38" s="242" t="s">
        <v>182</v>
      </c>
      <c r="H38" s="243">
        <f aca="true" t="shared" si="7" ref="H38:J40">SUM(H83,H129)</f>
        <v>34110</v>
      </c>
      <c r="I38" s="243">
        <f t="shared" si="7"/>
        <v>67406</v>
      </c>
      <c r="J38" s="243">
        <f>SUM(J83,J129)-5000</f>
        <v>3112</v>
      </c>
    </row>
    <row r="39" spans="1:10" s="240" customFormat="1" ht="15">
      <c r="A39" s="248" t="s">
        <v>54</v>
      </c>
      <c r="B39" s="250" t="s">
        <v>262</v>
      </c>
      <c r="C39" s="247">
        <f t="shared" si="6"/>
        <v>0</v>
      </c>
      <c r="D39" s="247">
        <f t="shared" si="6"/>
        <v>10000</v>
      </c>
      <c r="E39" s="247">
        <f t="shared" si="6"/>
        <v>0</v>
      </c>
      <c r="F39" s="248" t="s">
        <v>52</v>
      </c>
      <c r="G39" s="255" t="s">
        <v>263</v>
      </c>
      <c r="H39" s="247">
        <f t="shared" si="7"/>
        <v>34110</v>
      </c>
      <c r="I39" s="247">
        <f t="shared" si="7"/>
        <v>67406</v>
      </c>
      <c r="J39" s="247">
        <f t="shared" si="7"/>
        <v>3112</v>
      </c>
    </row>
    <row r="40" spans="1:10" s="240" customFormat="1" ht="15.75">
      <c r="A40" s="365" t="s">
        <v>89</v>
      </c>
      <c r="B40" s="365"/>
      <c r="C40" s="253">
        <f t="shared" si="6"/>
        <v>1911</v>
      </c>
      <c r="D40" s="253">
        <f t="shared" si="6"/>
        <v>-5460</v>
      </c>
      <c r="E40" s="253">
        <f t="shared" si="6"/>
        <v>27286</v>
      </c>
      <c r="F40" s="248" t="s">
        <v>53</v>
      </c>
      <c r="G40" s="246" t="s">
        <v>251</v>
      </c>
      <c r="H40" s="247">
        <f t="shared" si="7"/>
        <v>0</v>
      </c>
      <c r="I40" s="247">
        <f t="shared" si="7"/>
        <v>0</v>
      </c>
      <c r="J40" s="247">
        <f>SUM(J85,J131)-5000</f>
        <v>0</v>
      </c>
    </row>
    <row r="41" spans="1:10" s="240" customFormat="1" ht="15">
      <c r="A41" s="366" t="s">
        <v>45</v>
      </c>
      <c r="B41" s="367"/>
      <c r="C41" s="256">
        <f t="shared" si="6"/>
        <v>111758</v>
      </c>
      <c r="D41" s="256">
        <f t="shared" si="6"/>
        <v>366363</v>
      </c>
      <c r="E41" s="256">
        <f>SUM(E86,E132)-5000</f>
        <v>437172</v>
      </c>
      <c r="F41" s="366" t="s">
        <v>46</v>
      </c>
      <c r="G41" s="367"/>
      <c r="H41" s="256">
        <f aca="true" t="shared" si="8" ref="H41:J42">SUM(H86,H132)</f>
        <v>126416</v>
      </c>
      <c r="I41" s="256">
        <f t="shared" si="8"/>
        <v>350038</v>
      </c>
      <c r="J41" s="256">
        <f>SUM(J86,J132)-5000</f>
        <v>437172</v>
      </c>
    </row>
    <row r="42" spans="1:10" s="240" customFormat="1" ht="15">
      <c r="A42" s="348" t="s">
        <v>47</v>
      </c>
      <c r="B42" s="349"/>
      <c r="C42" s="252">
        <f t="shared" si="6"/>
        <v>1010572</v>
      </c>
      <c r="D42" s="252">
        <f t="shared" si="6"/>
        <v>1250542</v>
      </c>
      <c r="E42" s="252">
        <f t="shared" si="6"/>
        <v>1098556</v>
      </c>
      <c r="F42" s="348" t="s">
        <v>49</v>
      </c>
      <c r="G42" s="349"/>
      <c r="H42" s="252">
        <f t="shared" si="8"/>
        <v>961884</v>
      </c>
      <c r="I42" s="252">
        <f t="shared" si="8"/>
        <v>1176683</v>
      </c>
      <c r="J42" s="252">
        <f t="shared" si="8"/>
        <v>1163510</v>
      </c>
    </row>
    <row r="43" spans="1:10" s="240" customFormat="1" ht="15">
      <c r="A43" s="346" t="s">
        <v>264</v>
      </c>
      <c r="B43" s="347"/>
      <c r="C43" s="243">
        <f t="shared" si="6"/>
        <v>48688</v>
      </c>
      <c r="D43" s="243">
        <f t="shared" si="6"/>
        <v>73859</v>
      </c>
      <c r="E43" s="243">
        <f t="shared" si="6"/>
        <v>-64954</v>
      </c>
      <c r="F43" s="420"/>
      <c r="G43" s="421"/>
      <c r="H43" s="421"/>
      <c r="I43" s="421"/>
      <c r="J43" s="422"/>
    </row>
    <row r="44" spans="1:10" s="240" customFormat="1" ht="15">
      <c r="A44" s="346" t="s">
        <v>48</v>
      </c>
      <c r="B44" s="347"/>
      <c r="C44" s="243">
        <f>SUM(C89,C135)-381961</f>
        <v>38998</v>
      </c>
      <c r="D44" s="243">
        <f>SUM(D89,D135)-310099</f>
        <v>54590</v>
      </c>
      <c r="E44" s="243">
        <f>SUM(E89,E135)-336720</f>
        <v>68066</v>
      </c>
      <c r="F44" s="346" t="s">
        <v>48</v>
      </c>
      <c r="G44" s="347"/>
      <c r="H44" s="243">
        <f>SUM(H89,H135)-381961</f>
        <v>85475</v>
      </c>
      <c r="I44" s="243">
        <f>SUM(I89,I135)-310099</f>
        <v>70383</v>
      </c>
      <c r="J44" s="243">
        <f>SUM(J89,J135)-336720</f>
        <v>3112</v>
      </c>
    </row>
    <row r="45" spans="1:10" s="240" customFormat="1" ht="15">
      <c r="A45" s="348" t="s">
        <v>19</v>
      </c>
      <c r="B45" s="349"/>
      <c r="C45" s="252">
        <f>SUM(C90,C136)-381961</f>
        <v>1049570</v>
      </c>
      <c r="D45" s="252">
        <f>SUM(D90,D136)-310099</f>
        <v>1315132</v>
      </c>
      <c r="E45" s="252">
        <f>SUM(E90,E136)-336720</f>
        <v>1166622</v>
      </c>
      <c r="F45" s="348" t="s">
        <v>20</v>
      </c>
      <c r="G45" s="349"/>
      <c r="H45" s="252">
        <f>SUM(H90,H136)-381961</f>
        <v>1047359</v>
      </c>
      <c r="I45" s="252">
        <f>SUM(I90,I136)-310099</f>
        <v>1247066</v>
      </c>
      <c r="J45" s="252">
        <f>SUM(J90,J136)-336720</f>
        <v>1166622</v>
      </c>
    </row>
    <row r="46" spans="1:10" ht="15">
      <c r="A46" s="385" t="s">
        <v>365</v>
      </c>
      <c r="B46" s="385"/>
      <c r="C46" s="385"/>
      <c r="D46" s="385"/>
      <c r="E46" s="385"/>
      <c r="F46" s="385"/>
      <c r="G46" s="385"/>
      <c r="H46" s="385"/>
      <c r="I46" s="385"/>
      <c r="J46" s="385"/>
    </row>
    <row r="47" spans="1:10" ht="15">
      <c r="A47" s="385"/>
      <c r="B47" s="385"/>
      <c r="C47" s="385"/>
      <c r="D47" s="385"/>
      <c r="E47" s="385"/>
      <c r="F47" s="385"/>
      <c r="G47" s="385"/>
      <c r="H47" s="385"/>
      <c r="I47" s="385"/>
      <c r="J47" s="385"/>
    </row>
    <row r="48" spans="1:10" ht="15">
      <c r="A48" s="1" t="s">
        <v>368</v>
      </c>
      <c r="G48" s="238" t="s">
        <v>266</v>
      </c>
      <c r="H48" s="238"/>
      <c r="J48" s="239" t="s">
        <v>80</v>
      </c>
    </row>
    <row r="49" spans="1:10" ht="12.75" customHeight="1">
      <c r="A49" s="377" t="s">
        <v>35</v>
      </c>
      <c r="B49" s="375" t="s">
        <v>31</v>
      </c>
      <c r="C49" s="372" t="s">
        <v>378</v>
      </c>
      <c r="D49" s="372" t="s">
        <v>379</v>
      </c>
      <c r="E49" s="372" t="s">
        <v>380</v>
      </c>
      <c r="F49" s="377" t="s">
        <v>35</v>
      </c>
      <c r="G49" s="375" t="s">
        <v>36</v>
      </c>
      <c r="H49" s="372" t="s">
        <v>378</v>
      </c>
      <c r="I49" s="372" t="s">
        <v>379</v>
      </c>
      <c r="J49" s="372" t="s">
        <v>380</v>
      </c>
    </row>
    <row r="50" spans="1:10" ht="15">
      <c r="A50" s="377"/>
      <c r="B50" s="375"/>
      <c r="C50" s="373"/>
      <c r="D50" s="373"/>
      <c r="E50" s="373"/>
      <c r="F50" s="377"/>
      <c r="G50" s="375"/>
      <c r="H50" s="373"/>
      <c r="I50" s="373"/>
      <c r="J50" s="373"/>
    </row>
    <row r="51" spans="1:10" ht="31.5" customHeight="1">
      <c r="A51" s="378"/>
      <c r="B51" s="376"/>
      <c r="C51" s="374"/>
      <c r="D51" s="374"/>
      <c r="E51" s="374"/>
      <c r="F51" s="378"/>
      <c r="G51" s="376"/>
      <c r="H51" s="374"/>
      <c r="I51" s="374"/>
      <c r="J51" s="374"/>
    </row>
    <row r="52" spans="1:10" ht="15">
      <c r="A52" s="348" t="s">
        <v>3</v>
      </c>
      <c r="B52" s="368"/>
      <c r="C52" s="368"/>
      <c r="D52" s="368"/>
      <c r="E52" s="368"/>
      <c r="F52" s="348" t="s">
        <v>5</v>
      </c>
      <c r="G52" s="368"/>
      <c r="H52" s="368"/>
      <c r="I52" s="368"/>
      <c r="J52" s="349"/>
    </row>
    <row r="53" spans="1:10" ht="15">
      <c r="A53" s="241" t="s">
        <v>23</v>
      </c>
      <c r="B53" s="242" t="s">
        <v>381</v>
      </c>
      <c r="C53" s="243">
        <v>39565</v>
      </c>
      <c r="D53" s="243">
        <v>81047</v>
      </c>
      <c r="E53" s="243">
        <v>25265</v>
      </c>
      <c r="F53" s="241" t="s">
        <v>23</v>
      </c>
      <c r="G53" s="244" t="s">
        <v>90</v>
      </c>
      <c r="H53" s="243">
        <v>74051</v>
      </c>
      <c r="I53" s="243">
        <v>125449</v>
      </c>
      <c r="J53" s="243">
        <v>96367</v>
      </c>
    </row>
    <row r="54" spans="1:10" ht="15">
      <c r="A54" s="241" t="s">
        <v>24</v>
      </c>
      <c r="B54" s="242" t="s">
        <v>85</v>
      </c>
      <c r="C54" s="243">
        <f>SUM(C55:C57)</f>
        <v>314183</v>
      </c>
      <c r="D54" s="243">
        <f>SUM(D55:D57)</f>
        <v>129148</v>
      </c>
      <c r="E54" s="243">
        <f>SUM(E55:E57)</f>
        <v>116000</v>
      </c>
      <c r="F54" s="241" t="s">
        <v>24</v>
      </c>
      <c r="G54" s="244" t="s">
        <v>387</v>
      </c>
      <c r="H54" s="243">
        <v>10819</v>
      </c>
      <c r="I54" s="243">
        <v>21487</v>
      </c>
      <c r="J54" s="243">
        <v>17792</v>
      </c>
    </row>
    <row r="55" spans="1:11" ht="15">
      <c r="A55" s="245" t="s">
        <v>51</v>
      </c>
      <c r="B55" s="246" t="s">
        <v>86</v>
      </c>
      <c r="C55" s="247">
        <v>110793</v>
      </c>
      <c r="D55" s="247">
        <v>117169</v>
      </c>
      <c r="E55" s="247">
        <v>105000</v>
      </c>
      <c r="F55" s="241" t="s">
        <v>25</v>
      </c>
      <c r="G55" s="244" t="s">
        <v>91</v>
      </c>
      <c r="H55" s="243">
        <v>146304</v>
      </c>
      <c r="I55" s="243">
        <v>168483</v>
      </c>
      <c r="J55" s="243">
        <v>82676</v>
      </c>
      <c r="K55" s="263"/>
    </row>
    <row r="56" spans="1:10" ht="15">
      <c r="A56" s="245" t="s">
        <v>37</v>
      </c>
      <c r="B56" s="246" t="s">
        <v>41</v>
      </c>
      <c r="C56" s="247">
        <v>200941</v>
      </c>
      <c r="D56" s="247">
        <v>10051</v>
      </c>
      <c r="E56" s="247">
        <v>10000</v>
      </c>
      <c r="F56" s="241" t="s">
        <v>26</v>
      </c>
      <c r="G56" s="244" t="s">
        <v>237</v>
      </c>
      <c r="H56" s="243">
        <f>SUM(H57+H58+H59)</f>
        <v>12515</v>
      </c>
      <c r="I56" s="243">
        <f>SUM(I57+I58+I59)</f>
        <v>38057</v>
      </c>
      <c r="J56" s="243">
        <f>SUM(J57+J58+J59)</f>
        <v>113635</v>
      </c>
    </row>
    <row r="57" spans="1:10" ht="15">
      <c r="A57" s="245" t="s">
        <v>40</v>
      </c>
      <c r="B57" s="246" t="s">
        <v>155</v>
      </c>
      <c r="C57" s="247">
        <v>2449</v>
      </c>
      <c r="D57" s="247">
        <v>1928</v>
      </c>
      <c r="E57" s="247">
        <v>1000</v>
      </c>
      <c r="F57" s="248" t="s">
        <v>52</v>
      </c>
      <c r="G57" s="246" t="s">
        <v>478</v>
      </c>
      <c r="H57" s="247">
        <v>5787</v>
      </c>
      <c r="I57" s="247">
        <v>34356</v>
      </c>
      <c r="J57" s="247">
        <v>67786</v>
      </c>
    </row>
    <row r="58" spans="1:10" ht="15">
      <c r="A58" s="249" t="s">
        <v>25</v>
      </c>
      <c r="B58" s="244" t="s">
        <v>238</v>
      </c>
      <c r="C58" s="243">
        <f>SUM(C59:C61)</f>
        <v>528812</v>
      </c>
      <c r="D58" s="243">
        <f>SUM(D59:D61)</f>
        <v>673774</v>
      </c>
      <c r="E58" s="243">
        <f>SUM(E59:E61)</f>
        <v>493478</v>
      </c>
      <c r="F58" s="248" t="s">
        <v>53</v>
      </c>
      <c r="G58" s="246" t="s">
        <v>493</v>
      </c>
      <c r="H58" s="247">
        <v>6728</v>
      </c>
      <c r="I58" s="247">
        <v>3701</v>
      </c>
      <c r="J58" s="264">
        <v>5849</v>
      </c>
    </row>
    <row r="59" spans="1:10" ht="15">
      <c r="A59" s="248" t="s">
        <v>42</v>
      </c>
      <c r="B59" s="250" t="s">
        <v>239</v>
      </c>
      <c r="C59" s="247">
        <v>349036</v>
      </c>
      <c r="D59" s="247">
        <v>541980</v>
      </c>
      <c r="E59" s="247">
        <v>414228</v>
      </c>
      <c r="F59" s="248" t="s">
        <v>54</v>
      </c>
      <c r="G59" s="246" t="s">
        <v>240</v>
      </c>
      <c r="H59" s="247">
        <v>0</v>
      </c>
      <c r="I59" s="247">
        <v>0</v>
      </c>
      <c r="J59" s="264">
        <v>40000</v>
      </c>
    </row>
    <row r="60" spans="1:10" ht="15">
      <c r="A60" s="248" t="s">
        <v>57</v>
      </c>
      <c r="B60" s="246" t="s">
        <v>241</v>
      </c>
      <c r="C60" s="247">
        <v>3688</v>
      </c>
      <c r="D60" s="247">
        <v>910</v>
      </c>
      <c r="E60" s="247">
        <v>0</v>
      </c>
      <c r="F60" s="251" t="s">
        <v>32</v>
      </c>
      <c r="G60" s="242" t="s">
        <v>15</v>
      </c>
      <c r="H60" s="243">
        <v>194417</v>
      </c>
      <c r="I60" s="243">
        <v>165707</v>
      </c>
      <c r="J60" s="243">
        <v>30190</v>
      </c>
    </row>
    <row r="61" spans="1:10" ht="15">
      <c r="A61" s="248" t="s">
        <v>58</v>
      </c>
      <c r="B61" s="250" t="s">
        <v>385</v>
      </c>
      <c r="C61" s="247">
        <v>176088</v>
      </c>
      <c r="D61" s="247">
        <v>130884</v>
      </c>
      <c r="E61" s="247">
        <v>79250</v>
      </c>
      <c r="F61" s="379"/>
      <c r="G61" s="380"/>
      <c r="H61" s="380"/>
      <c r="I61" s="380"/>
      <c r="J61" s="381"/>
    </row>
    <row r="62" spans="1:10" ht="15">
      <c r="A62" s="251" t="s">
        <v>26</v>
      </c>
      <c r="B62" s="244" t="s">
        <v>386</v>
      </c>
      <c r="C62" s="243">
        <v>120</v>
      </c>
      <c r="D62" s="243">
        <v>0</v>
      </c>
      <c r="E62" s="243">
        <v>0</v>
      </c>
      <c r="F62" s="386"/>
      <c r="G62" s="387"/>
      <c r="H62" s="387"/>
      <c r="I62" s="387"/>
      <c r="J62" s="388"/>
    </row>
    <row r="63" spans="1:10" ht="15">
      <c r="A63" s="348" t="s">
        <v>87</v>
      </c>
      <c r="B63" s="349"/>
      <c r="C63" s="252">
        <f>SUM(C62+C58+C54+C53)</f>
        <v>882680</v>
      </c>
      <c r="D63" s="252">
        <f>SUM(D62+D58+D54+D53)</f>
        <v>883969</v>
      </c>
      <c r="E63" s="252">
        <f>SUM(E62+E58+E54+E53)</f>
        <v>634743</v>
      </c>
      <c r="F63" s="348" t="s">
        <v>92</v>
      </c>
      <c r="G63" s="349"/>
      <c r="H63" s="252">
        <f>H53+H54+H55+H56+H60</f>
        <v>438106</v>
      </c>
      <c r="I63" s="252">
        <f>I53+I54+I55+I56+I60</f>
        <v>519183</v>
      </c>
      <c r="J63" s="252">
        <f>J53+J54+J55+J56+J60</f>
        <v>340660</v>
      </c>
    </row>
    <row r="64" spans="1:10" ht="15.75">
      <c r="A64" s="353" t="s">
        <v>243</v>
      </c>
      <c r="B64" s="354"/>
      <c r="C64" s="253">
        <f>C63-H63</f>
        <v>444574</v>
      </c>
      <c r="D64" s="253">
        <f>D63-I63</f>
        <v>364786</v>
      </c>
      <c r="E64" s="253">
        <f>E63-J63</f>
        <v>294083</v>
      </c>
      <c r="F64" s="350"/>
      <c r="G64" s="351"/>
      <c r="H64" s="351"/>
      <c r="I64" s="351"/>
      <c r="J64" s="352"/>
    </row>
    <row r="65" spans="1:10" ht="15">
      <c r="A65" s="346"/>
      <c r="B65" s="364"/>
      <c r="C65" s="364"/>
      <c r="D65" s="364"/>
      <c r="E65" s="347"/>
      <c r="F65" s="369"/>
      <c r="G65" s="370"/>
      <c r="H65" s="370"/>
      <c r="I65" s="370"/>
      <c r="J65" s="371"/>
    </row>
    <row r="66" spans="1:10" ht="15">
      <c r="A66" s="241" t="s">
        <v>32</v>
      </c>
      <c r="B66" s="244" t="s">
        <v>244</v>
      </c>
      <c r="C66" s="243">
        <f>C67+C68+C69</f>
        <v>2977</v>
      </c>
      <c r="D66" s="243">
        <f>D67+D68+D69</f>
        <v>0</v>
      </c>
      <c r="E66" s="243">
        <f>E67+E68+E69</f>
        <v>37637</v>
      </c>
      <c r="F66" s="369"/>
      <c r="G66" s="370"/>
      <c r="H66" s="370"/>
      <c r="I66" s="370"/>
      <c r="J66" s="371"/>
    </row>
    <row r="67" spans="1:10" ht="15">
      <c r="A67" s="248" t="s">
        <v>245</v>
      </c>
      <c r="B67" s="255" t="s">
        <v>246</v>
      </c>
      <c r="C67" s="247"/>
      <c r="D67" s="247"/>
      <c r="E67" s="247"/>
      <c r="F67" s="417"/>
      <c r="G67" s="418"/>
      <c r="H67" s="418"/>
      <c r="I67" s="418"/>
      <c r="J67" s="419"/>
    </row>
    <row r="68" spans="1:10" ht="15">
      <c r="A68" s="248" t="s">
        <v>247</v>
      </c>
      <c r="B68" s="246" t="s">
        <v>248</v>
      </c>
      <c r="C68" s="247"/>
      <c r="D68" s="247"/>
      <c r="E68" s="247">
        <v>37637</v>
      </c>
      <c r="F68" s="251" t="s">
        <v>27</v>
      </c>
      <c r="G68" s="242" t="s">
        <v>179</v>
      </c>
      <c r="H68" s="243">
        <f>H69+H70</f>
        <v>433326</v>
      </c>
      <c r="I68" s="243">
        <f>I69+I70</f>
        <v>313076</v>
      </c>
      <c r="J68" s="243">
        <f>J69+J70</f>
        <v>331720</v>
      </c>
    </row>
    <row r="69" spans="1:10" ht="15">
      <c r="A69" s="248" t="s">
        <v>249</v>
      </c>
      <c r="B69" s="246" t="s">
        <v>250</v>
      </c>
      <c r="C69" s="247">
        <v>2977</v>
      </c>
      <c r="D69" s="247"/>
      <c r="E69" s="247"/>
      <c r="F69" s="248" t="s">
        <v>382</v>
      </c>
      <c r="G69" s="246" t="s">
        <v>251</v>
      </c>
      <c r="H69" s="247">
        <v>381961</v>
      </c>
      <c r="I69" s="247">
        <v>310099</v>
      </c>
      <c r="J69" s="247">
        <v>331720</v>
      </c>
    </row>
    <row r="70" spans="1:10" ht="15.75">
      <c r="A70" s="365" t="s">
        <v>88</v>
      </c>
      <c r="B70" s="365"/>
      <c r="C70" s="253">
        <f>C66-H68</f>
        <v>-430349</v>
      </c>
      <c r="D70" s="253">
        <f>D66-I68</f>
        <v>-313076</v>
      </c>
      <c r="E70" s="253">
        <f>E66-J68</f>
        <v>-294083</v>
      </c>
      <c r="F70" s="248" t="s">
        <v>383</v>
      </c>
      <c r="G70" s="255" t="s">
        <v>252</v>
      </c>
      <c r="H70" s="268">
        <v>51365</v>
      </c>
      <c r="I70" s="268">
        <v>2977</v>
      </c>
      <c r="J70" s="268">
        <v>0</v>
      </c>
    </row>
    <row r="71" spans="1:10" ht="15">
      <c r="A71" s="366" t="s">
        <v>43</v>
      </c>
      <c r="B71" s="367"/>
      <c r="C71" s="256">
        <f>SUM(C63,C66)</f>
        <v>885657</v>
      </c>
      <c r="D71" s="256">
        <f>SUM(D63,D66)</f>
        <v>883969</v>
      </c>
      <c r="E71" s="256">
        <f>SUM(E63,E66)</f>
        <v>672380</v>
      </c>
      <c r="F71" s="366" t="s">
        <v>44</v>
      </c>
      <c r="G71" s="367"/>
      <c r="H71" s="256">
        <f>SUM(H63,H68)</f>
        <v>871432</v>
      </c>
      <c r="I71" s="256">
        <f>SUM(I63,I68)</f>
        <v>832259</v>
      </c>
      <c r="J71" s="256">
        <f>SUM(J63,J68)</f>
        <v>672380</v>
      </c>
    </row>
    <row r="72" spans="1:10" ht="15">
      <c r="A72" s="348" t="s">
        <v>4</v>
      </c>
      <c r="B72" s="368"/>
      <c r="C72" s="368"/>
      <c r="D72" s="368"/>
      <c r="E72" s="368"/>
      <c r="F72" s="348" t="s">
        <v>6</v>
      </c>
      <c r="G72" s="368"/>
      <c r="H72" s="368"/>
      <c r="I72" s="368"/>
      <c r="J72" s="349"/>
    </row>
    <row r="73" spans="1:10" ht="15">
      <c r="A73" s="241" t="s">
        <v>23</v>
      </c>
      <c r="B73" s="244" t="s">
        <v>178</v>
      </c>
      <c r="C73" s="243">
        <v>0</v>
      </c>
      <c r="D73" s="243">
        <v>0</v>
      </c>
      <c r="E73" s="243">
        <v>0</v>
      </c>
      <c r="F73" s="241" t="s">
        <v>23</v>
      </c>
      <c r="G73" s="244" t="s">
        <v>181</v>
      </c>
      <c r="H73" s="243">
        <v>82529</v>
      </c>
      <c r="I73" s="243">
        <v>259474</v>
      </c>
      <c r="J73" s="243">
        <v>344293</v>
      </c>
    </row>
    <row r="74" spans="1:10" ht="15">
      <c r="A74" s="241" t="s">
        <v>24</v>
      </c>
      <c r="B74" s="244" t="s">
        <v>255</v>
      </c>
      <c r="C74" s="243">
        <f>C75+C76</f>
        <v>74764</v>
      </c>
      <c r="D74" s="243">
        <f>D75+D76</f>
        <v>304417</v>
      </c>
      <c r="E74" s="243">
        <f>E75+E76</f>
        <v>406774</v>
      </c>
      <c r="F74" s="241" t="s">
        <v>24</v>
      </c>
      <c r="G74" s="244" t="s">
        <v>180</v>
      </c>
      <c r="H74" s="243">
        <v>1587</v>
      </c>
      <c r="I74" s="243">
        <v>2009</v>
      </c>
      <c r="J74" s="243">
        <v>55249</v>
      </c>
    </row>
    <row r="75" spans="1:10" ht="15">
      <c r="A75" s="248" t="s">
        <v>256</v>
      </c>
      <c r="B75" s="250" t="s">
        <v>257</v>
      </c>
      <c r="C75" s="247">
        <v>15826</v>
      </c>
      <c r="D75" s="247">
        <v>74568</v>
      </c>
      <c r="E75" s="247">
        <v>28650</v>
      </c>
      <c r="F75" s="241" t="s">
        <v>25</v>
      </c>
      <c r="G75" s="242" t="s">
        <v>253</v>
      </c>
      <c r="H75" s="243">
        <f>H76+H77</f>
        <v>8190</v>
      </c>
      <c r="I75" s="243">
        <f>I76+I77</f>
        <v>21149</v>
      </c>
      <c r="J75" s="243">
        <f>J76+J77</f>
        <v>29518</v>
      </c>
    </row>
    <row r="76" spans="1:10" ht="15">
      <c r="A76" s="248" t="s">
        <v>177</v>
      </c>
      <c r="B76" s="250" t="s">
        <v>388</v>
      </c>
      <c r="C76" s="247">
        <v>58938</v>
      </c>
      <c r="D76" s="247">
        <v>229849</v>
      </c>
      <c r="E76" s="247">
        <v>378124</v>
      </c>
      <c r="F76" s="248" t="s">
        <v>42</v>
      </c>
      <c r="G76" s="255" t="s">
        <v>254</v>
      </c>
      <c r="H76" s="247"/>
      <c r="I76" s="247">
        <v>21149</v>
      </c>
      <c r="J76" s="247">
        <v>29518</v>
      </c>
    </row>
    <row r="77" spans="1:10" ht="15">
      <c r="A77" s="251" t="s">
        <v>25</v>
      </c>
      <c r="B77" s="244" t="s">
        <v>389</v>
      </c>
      <c r="C77" s="243">
        <v>973</v>
      </c>
      <c r="D77" s="243">
        <v>0</v>
      </c>
      <c r="E77" s="243">
        <v>0</v>
      </c>
      <c r="F77" s="248" t="s">
        <v>57</v>
      </c>
      <c r="G77" s="255" t="s">
        <v>384</v>
      </c>
      <c r="H77" s="247">
        <v>8190</v>
      </c>
      <c r="I77" s="247"/>
      <c r="J77" s="247"/>
    </row>
    <row r="78" spans="1:10" ht="15">
      <c r="A78" s="348" t="s">
        <v>93</v>
      </c>
      <c r="B78" s="349"/>
      <c r="C78" s="252">
        <f>C73+C77+C74</f>
        <v>75737</v>
      </c>
      <c r="D78" s="252">
        <f>D73+D77+D74</f>
        <v>304417</v>
      </c>
      <c r="E78" s="252">
        <f>E73+E77+E74</f>
        <v>406774</v>
      </c>
      <c r="F78" s="348" t="s">
        <v>94</v>
      </c>
      <c r="G78" s="349"/>
      <c r="H78" s="252">
        <f>H73+H74+H75</f>
        <v>92306</v>
      </c>
      <c r="I78" s="252">
        <f>I73+I74+I75</f>
        <v>282632</v>
      </c>
      <c r="J78" s="252">
        <f>J73+J74+J75</f>
        <v>429060</v>
      </c>
    </row>
    <row r="79" spans="1:10" ht="15.75">
      <c r="A79" s="353" t="s">
        <v>258</v>
      </c>
      <c r="B79" s="354"/>
      <c r="C79" s="253">
        <f>C78-H78</f>
        <v>-16569</v>
      </c>
      <c r="D79" s="253">
        <f>D78-I78</f>
        <v>21785</v>
      </c>
      <c r="E79" s="253">
        <f>E78-J78</f>
        <v>-22286</v>
      </c>
      <c r="F79" s="355"/>
      <c r="G79" s="356"/>
      <c r="H79" s="356"/>
      <c r="I79" s="356"/>
      <c r="J79" s="357"/>
    </row>
    <row r="80" spans="1:10" ht="15">
      <c r="A80" s="346"/>
      <c r="B80" s="364"/>
      <c r="C80" s="364"/>
      <c r="D80" s="364"/>
      <c r="E80" s="347"/>
      <c r="F80" s="358"/>
      <c r="G80" s="359"/>
      <c r="H80" s="359"/>
      <c r="I80" s="359"/>
      <c r="J80" s="360"/>
    </row>
    <row r="81" spans="1:10" ht="15">
      <c r="A81" s="241" t="s">
        <v>26</v>
      </c>
      <c r="B81" s="242" t="s">
        <v>259</v>
      </c>
      <c r="C81" s="243">
        <f>C82+C83+C84</f>
        <v>36021</v>
      </c>
      <c r="D81" s="243">
        <f>D82+D83+D84</f>
        <v>61946</v>
      </c>
      <c r="E81" s="243">
        <f>E82+E83+E84</f>
        <v>30398</v>
      </c>
      <c r="F81" s="358"/>
      <c r="G81" s="359"/>
      <c r="H81" s="359"/>
      <c r="I81" s="359"/>
      <c r="J81" s="360"/>
    </row>
    <row r="82" spans="1:10" ht="15">
      <c r="A82" s="248" t="s">
        <v>52</v>
      </c>
      <c r="B82" s="250" t="s">
        <v>260</v>
      </c>
      <c r="C82" s="247"/>
      <c r="D82" s="247"/>
      <c r="E82" s="247"/>
      <c r="F82" s="361"/>
      <c r="G82" s="362"/>
      <c r="H82" s="362"/>
      <c r="I82" s="362"/>
      <c r="J82" s="363"/>
    </row>
    <row r="83" spans="1:10" ht="15">
      <c r="A83" s="248" t="s">
        <v>53</v>
      </c>
      <c r="B83" s="250" t="s">
        <v>261</v>
      </c>
      <c r="C83" s="247">
        <v>36021</v>
      </c>
      <c r="D83" s="247">
        <v>51946</v>
      </c>
      <c r="E83" s="247">
        <v>30398</v>
      </c>
      <c r="F83" s="251" t="s">
        <v>26</v>
      </c>
      <c r="G83" s="242" t="s">
        <v>182</v>
      </c>
      <c r="H83" s="243">
        <f>H84</f>
        <v>34110</v>
      </c>
      <c r="I83" s="243">
        <f>I84</f>
        <v>67406</v>
      </c>
      <c r="J83" s="243">
        <f>J84+J85</f>
        <v>8112</v>
      </c>
    </row>
    <row r="84" spans="1:10" ht="15">
      <c r="A84" s="248" t="s">
        <v>54</v>
      </c>
      <c r="B84" s="250" t="s">
        <v>262</v>
      </c>
      <c r="C84" s="269"/>
      <c r="D84" s="269">
        <v>10000</v>
      </c>
      <c r="E84" s="269"/>
      <c r="F84" s="248" t="s">
        <v>52</v>
      </c>
      <c r="G84" s="255" t="s">
        <v>263</v>
      </c>
      <c r="H84" s="269">
        <v>34110</v>
      </c>
      <c r="I84" s="269">
        <v>67406</v>
      </c>
      <c r="J84" s="269">
        <v>3112</v>
      </c>
    </row>
    <row r="85" spans="1:10" ht="15.75">
      <c r="A85" s="365" t="s">
        <v>89</v>
      </c>
      <c r="B85" s="365"/>
      <c r="C85" s="279">
        <f>C81-H83</f>
        <v>1911</v>
      </c>
      <c r="D85" s="279">
        <f>D81-I83</f>
        <v>-5460</v>
      </c>
      <c r="E85" s="279">
        <f>E81-J83</f>
        <v>22286</v>
      </c>
      <c r="F85" s="248" t="s">
        <v>53</v>
      </c>
      <c r="G85" s="246" t="s">
        <v>251</v>
      </c>
      <c r="H85" s="331"/>
      <c r="I85" s="331"/>
      <c r="J85" s="268">
        <v>5000</v>
      </c>
    </row>
    <row r="86" spans="1:10" ht="15">
      <c r="A86" s="366" t="s">
        <v>45</v>
      </c>
      <c r="B86" s="367"/>
      <c r="C86" s="270">
        <f>C78+C81</f>
        <v>111758</v>
      </c>
      <c r="D86" s="270">
        <f>D78+D81</f>
        <v>366363</v>
      </c>
      <c r="E86" s="270">
        <f>E78+E81</f>
        <v>437172</v>
      </c>
      <c r="F86" s="366" t="s">
        <v>46</v>
      </c>
      <c r="G86" s="367"/>
      <c r="H86" s="270">
        <f>H78+H83</f>
        <v>126416</v>
      </c>
      <c r="I86" s="270">
        <f>I78+I83</f>
        <v>350038</v>
      </c>
      <c r="J86" s="270">
        <f>J78+J83</f>
        <v>437172</v>
      </c>
    </row>
    <row r="87" spans="1:10" ht="15">
      <c r="A87" s="348" t="s">
        <v>47</v>
      </c>
      <c r="B87" s="349"/>
      <c r="C87" s="271">
        <f aca="true" t="shared" si="9" ref="C87:E88">SUM(C63,C78)</f>
        <v>958417</v>
      </c>
      <c r="D87" s="271">
        <f t="shared" si="9"/>
        <v>1188386</v>
      </c>
      <c r="E87" s="271">
        <f t="shared" si="9"/>
        <v>1041517</v>
      </c>
      <c r="F87" s="348" t="s">
        <v>49</v>
      </c>
      <c r="G87" s="349"/>
      <c r="H87" s="271">
        <f>H63+H78</f>
        <v>530412</v>
      </c>
      <c r="I87" s="271">
        <f>I63+I78</f>
        <v>801815</v>
      </c>
      <c r="J87" s="271">
        <f>J63+J78</f>
        <v>769720</v>
      </c>
    </row>
    <row r="88" spans="1:10" ht="15">
      <c r="A88" s="346" t="s">
        <v>264</v>
      </c>
      <c r="B88" s="347"/>
      <c r="C88" s="272">
        <f t="shared" si="9"/>
        <v>428005</v>
      </c>
      <c r="D88" s="272">
        <f t="shared" si="9"/>
        <v>386571</v>
      </c>
      <c r="E88" s="272">
        <f t="shared" si="9"/>
        <v>271797</v>
      </c>
      <c r="F88" s="350"/>
      <c r="G88" s="351"/>
      <c r="H88" s="351"/>
      <c r="I88" s="351"/>
      <c r="J88" s="352"/>
    </row>
    <row r="89" spans="1:10" ht="15">
      <c r="A89" s="346" t="s">
        <v>48</v>
      </c>
      <c r="B89" s="347"/>
      <c r="C89" s="272">
        <f>SUM(C66,C81)</f>
        <v>38998</v>
      </c>
      <c r="D89" s="272">
        <f>SUM(D66,D83)</f>
        <v>51946</v>
      </c>
      <c r="E89" s="272">
        <f>SUM(E66,E83)</f>
        <v>68035</v>
      </c>
      <c r="F89" s="346" t="s">
        <v>48</v>
      </c>
      <c r="G89" s="347"/>
      <c r="H89" s="272">
        <f>H68+H83</f>
        <v>467436</v>
      </c>
      <c r="I89" s="272">
        <f>I68+I83</f>
        <v>380482</v>
      </c>
      <c r="J89" s="272">
        <f>J68+J83</f>
        <v>339832</v>
      </c>
    </row>
    <row r="90" spans="1:10" ht="15">
      <c r="A90" s="348" t="s">
        <v>19</v>
      </c>
      <c r="B90" s="349"/>
      <c r="C90" s="271">
        <f>SUM(C71,C86)</f>
        <v>997415</v>
      </c>
      <c r="D90" s="271">
        <f>SUM(D71,D86)</f>
        <v>1250332</v>
      </c>
      <c r="E90" s="271">
        <f>SUM(E71,E86)</f>
        <v>1109552</v>
      </c>
      <c r="F90" s="348" t="s">
        <v>20</v>
      </c>
      <c r="G90" s="349"/>
      <c r="H90" s="271">
        <f>SUM(H71,H86)</f>
        <v>997848</v>
      </c>
      <c r="I90" s="271">
        <f>SUM(I71,I86)</f>
        <v>1182297</v>
      </c>
      <c r="J90" s="271">
        <f>SUM(J71,J86)</f>
        <v>1109552</v>
      </c>
    </row>
    <row r="91" spans="1:10" s="276" customFormat="1" ht="15">
      <c r="A91" s="273"/>
      <c r="B91" s="273"/>
      <c r="C91" s="274"/>
      <c r="D91" s="274"/>
      <c r="E91" s="274"/>
      <c r="F91" s="266"/>
      <c r="G91" s="275"/>
      <c r="H91" s="274"/>
      <c r="I91" s="274"/>
      <c r="J91" s="274"/>
    </row>
    <row r="92" spans="1:10" ht="12.75" customHeight="1">
      <c r="A92" s="415" t="s">
        <v>366</v>
      </c>
      <c r="B92" s="416"/>
      <c r="C92" s="416"/>
      <c r="D92" s="416"/>
      <c r="E92" s="416"/>
      <c r="F92" s="416"/>
      <c r="G92" s="416"/>
      <c r="H92" s="416"/>
      <c r="I92" s="416"/>
      <c r="J92" s="416"/>
    </row>
    <row r="93" spans="1:10" ht="12.75" customHeight="1">
      <c r="A93" s="416"/>
      <c r="B93" s="416"/>
      <c r="C93" s="416"/>
      <c r="D93" s="416"/>
      <c r="E93" s="416"/>
      <c r="F93" s="416"/>
      <c r="G93" s="416"/>
      <c r="H93" s="416"/>
      <c r="I93" s="416"/>
      <c r="J93" s="416"/>
    </row>
    <row r="94" spans="1:10" ht="15">
      <c r="A94" s="1" t="s">
        <v>369</v>
      </c>
      <c r="G94" s="238" t="s">
        <v>267</v>
      </c>
      <c r="H94" s="238"/>
      <c r="J94" s="239" t="s">
        <v>80</v>
      </c>
    </row>
    <row r="95" spans="1:10" ht="12.75" customHeight="1">
      <c r="A95" s="377" t="s">
        <v>35</v>
      </c>
      <c r="B95" s="377" t="s">
        <v>31</v>
      </c>
      <c r="C95" s="372" t="s">
        <v>378</v>
      </c>
      <c r="D95" s="372" t="s">
        <v>379</v>
      </c>
      <c r="E95" s="372" t="s">
        <v>380</v>
      </c>
      <c r="F95" s="377" t="s">
        <v>35</v>
      </c>
      <c r="G95" s="377" t="s">
        <v>36</v>
      </c>
      <c r="H95" s="372" t="s">
        <v>378</v>
      </c>
      <c r="I95" s="372" t="s">
        <v>379</v>
      </c>
      <c r="J95" s="372" t="s">
        <v>380</v>
      </c>
    </row>
    <row r="96" spans="1:10" ht="12.75" customHeight="1">
      <c r="A96" s="377"/>
      <c r="B96" s="377"/>
      <c r="C96" s="373"/>
      <c r="D96" s="373"/>
      <c r="E96" s="373"/>
      <c r="F96" s="377"/>
      <c r="G96" s="377"/>
      <c r="H96" s="373"/>
      <c r="I96" s="373"/>
      <c r="J96" s="373"/>
    </row>
    <row r="97" spans="1:10" ht="27" customHeight="1">
      <c r="A97" s="378"/>
      <c r="B97" s="378"/>
      <c r="C97" s="374"/>
      <c r="D97" s="374"/>
      <c r="E97" s="374"/>
      <c r="F97" s="378"/>
      <c r="G97" s="378"/>
      <c r="H97" s="374"/>
      <c r="I97" s="374"/>
      <c r="J97" s="374"/>
    </row>
    <row r="98" spans="1:10" ht="18" customHeight="1">
      <c r="A98" s="389" t="s">
        <v>3</v>
      </c>
      <c r="B98" s="407"/>
      <c r="C98" s="407"/>
      <c r="D98" s="407"/>
      <c r="E98" s="407"/>
      <c r="F98" s="389" t="s">
        <v>5</v>
      </c>
      <c r="G98" s="407"/>
      <c r="H98" s="407"/>
      <c r="I98" s="407"/>
      <c r="J98" s="390"/>
    </row>
    <row r="99" spans="1:10" ht="15">
      <c r="A99" s="241" t="s">
        <v>23</v>
      </c>
      <c r="B99" s="242" t="s">
        <v>381</v>
      </c>
      <c r="C99" s="149">
        <f>SUM(C144,C189,C234,C279,C324)</f>
        <v>44488</v>
      </c>
      <c r="D99" s="149">
        <f>SUM(D144,D189,D234,D279,D324)</f>
        <v>58364</v>
      </c>
      <c r="E99" s="149">
        <f>SUM(E144,E189,E234,E279,E324)</f>
        <v>55826</v>
      </c>
      <c r="F99" s="241" t="s">
        <v>23</v>
      </c>
      <c r="G99" s="244" t="s">
        <v>90</v>
      </c>
      <c r="H99" s="149">
        <f>SUM(H144,H189,H234,H279,H324)</f>
        <v>228810</v>
      </c>
      <c r="I99" s="149">
        <f>SUM(I144,I189,I234,I279,I324)</f>
        <v>185078</v>
      </c>
      <c r="J99" s="149">
        <f>SUM(J144,J189,J234,J279,J324)</f>
        <v>194505</v>
      </c>
    </row>
    <row r="100" spans="1:10" ht="15">
      <c r="A100" s="241" t="s">
        <v>24</v>
      </c>
      <c r="B100" s="242" t="s">
        <v>85</v>
      </c>
      <c r="C100" s="149">
        <f aca="true" t="shared" si="10" ref="C100:E110">SUM(C145,C190,C235,C280,C325)</f>
        <v>6832</v>
      </c>
      <c r="D100" s="149">
        <f t="shared" si="10"/>
        <v>20</v>
      </c>
      <c r="E100" s="149">
        <f t="shared" si="10"/>
        <v>0</v>
      </c>
      <c r="F100" s="241" t="s">
        <v>24</v>
      </c>
      <c r="G100" s="244" t="s">
        <v>387</v>
      </c>
      <c r="H100" s="149">
        <f aca="true" t="shared" si="11" ref="H100:J106">SUM(H145,H190,H235,H280,H325)</f>
        <v>60015</v>
      </c>
      <c r="I100" s="149">
        <f t="shared" si="11"/>
        <v>44764</v>
      </c>
      <c r="J100" s="149">
        <f t="shared" si="11"/>
        <v>52402</v>
      </c>
    </row>
    <row r="101" spans="1:10" ht="15">
      <c r="A101" s="245" t="s">
        <v>51</v>
      </c>
      <c r="B101" s="246" t="s">
        <v>86</v>
      </c>
      <c r="C101" s="230">
        <f t="shared" si="10"/>
        <v>0</v>
      </c>
      <c r="D101" s="230">
        <f t="shared" si="10"/>
        <v>0</v>
      </c>
      <c r="E101" s="230">
        <f t="shared" si="10"/>
        <v>0</v>
      </c>
      <c r="F101" s="241" t="s">
        <v>25</v>
      </c>
      <c r="G101" s="244" t="s">
        <v>91</v>
      </c>
      <c r="H101" s="149">
        <f t="shared" si="11"/>
        <v>142647</v>
      </c>
      <c r="I101" s="149">
        <f t="shared" si="11"/>
        <v>143698</v>
      </c>
      <c r="J101" s="149">
        <f t="shared" si="11"/>
        <v>140670</v>
      </c>
    </row>
    <row r="102" spans="1:10" ht="15">
      <c r="A102" s="245" t="s">
        <v>37</v>
      </c>
      <c r="B102" s="246" t="s">
        <v>41</v>
      </c>
      <c r="C102" s="230">
        <f t="shared" si="10"/>
        <v>0</v>
      </c>
      <c r="D102" s="230">
        <f t="shared" si="10"/>
        <v>0</v>
      </c>
      <c r="E102" s="230">
        <f t="shared" si="10"/>
        <v>0</v>
      </c>
      <c r="F102" s="241" t="s">
        <v>26</v>
      </c>
      <c r="G102" s="244" t="s">
        <v>237</v>
      </c>
      <c r="H102" s="149">
        <f t="shared" si="11"/>
        <v>0</v>
      </c>
      <c r="I102" s="149">
        <f t="shared" si="11"/>
        <v>1328</v>
      </c>
      <c r="J102" s="149">
        <f t="shared" si="11"/>
        <v>1213</v>
      </c>
    </row>
    <row r="103" spans="1:10" ht="15">
      <c r="A103" s="245" t="s">
        <v>40</v>
      </c>
      <c r="B103" s="246" t="s">
        <v>155</v>
      </c>
      <c r="C103" s="230">
        <f t="shared" si="10"/>
        <v>6832</v>
      </c>
      <c r="D103" s="230">
        <f t="shared" si="10"/>
        <v>20</v>
      </c>
      <c r="E103" s="230">
        <f t="shared" si="10"/>
        <v>0</v>
      </c>
      <c r="F103" s="248" t="s">
        <v>52</v>
      </c>
      <c r="G103" s="246" t="s">
        <v>478</v>
      </c>
      <c r="H103" s="230">
        <f t="shared" si="11"/>
        <v>0</v>
      </c>
      <c r="I103" s="230">
        <f t="shared" si="11"/>
        <v>1328</v>
      </c>
      <c r="J103" s="230">
        <f t="shared" si="11"/>
        <v>1213</v>
      </c>
    </row>
    <row r="104" spans="1:10" ht="15">
      <c r="A104" s="249" t="s">
        <v>25</v>
      </c>
      <c r="B104" s="244" t="s">
        <v>238</v>
      </c>
      <c r="C104" s="149">
        <f t="shared" si="10"/>
        <v>735</v>
      </c>
      <c r="D104" s="149">
        <f t="shared" si="10"/>
        <v>3704</v>
      </c>
      <c r="E104" s="149">
        <f t="shared" si="10"/>
        <v>1213</v>
      </c>
      <c r="F104" s="248" t="s">
        <v>53</v>
      </c>
      <c r="G104" s="246" t="s">
        <v>493</v>
      </c>
      <c r="H104" s="230">
        <f t="shared" si="11"/>
        <v>0</v>
      </c>
      <c r="I104" s="230">
        <f t="shared" si="11"/>
        <v>0</v>
      </c>
      <c r="J104" s="230">
        <f t="shared" si="11"/>
        <v>0</v>
      </c>
    </row>
    <row r="105" spans="1:10" ht="15">
      <c r="A105" s="248" t="s">
        <v>42</v>
      </c>
      <c r="B105" s="250" t="s">
        <v>239</v>
      </c>
      <c r="C105" s="230">
        <f t="shared" si="10"/>
        <v>0</v>
      </c>
      <c r="D105" s="230">
        <f t="shared" si="10"/>
        <v>0</v>
      </c>
      <c r="E105" s="230">
        <f t="shared" si="10"/>
        <v>0</v>
      </c>
      <c r="F105" s="248" t="s">
        <v>54</v>
      </c>
      <c r="G105" s="246" t="s">
        <v>240</v>
      </c>
      <c r="H105" s="230">
        <f t="shared" si="11"/>
        <v>0</v>
      </c>
      <c r="I105" s="230">
        <f t="shared" si="11"/>
        <v>0</v>
      </c>
      <c r="J105" s="230">
        <f t="shared" si="11"/>
        <v>0</v>
      </c>
    </row>
    <row r="106" spans="1:10" ht="15">
      <c r="A106" s="248" t="s">
        <v>57</v>
      </c>
      <c r="B106" s="246" t="s">
        <v>241</v>
      </c>
      <c r="C106" s="230">
        <f t="shared" si="10"/>
        <v>0</v>
      </c>
      <c r="D106" s="230">
        <f t="shared" si="10"/>
        <v>0</v>
      </c>
      <c r="E106" s="230">
        <f t="shared" si="10"/>
        <v>0</v>
      </c>
      <c r="F106" s="251" t="s">
        <v>32</v>
      </c>
      <c r="G106" s="242" t="s">
        <v>15</v>
      </c>
      <c r="H106" s="149">
        <f t="shared" si="11"/>
        <v>0</v>
      </c>
      <c r="I106" s="149">
        <f t="shared" si="11"/>
        <v>0</v>
      </c>
      <c r="J106" s="149">
        <f t="shared" si="11"/>
        <v>0</v>
      </c>
    </row>
    <row r="107" spans="1:10" ht="15">
      <c r="A107" s="248" t="s">
        <v>58</v>
      </c>
      <c r="B107" s="250" t="s">
        <v>385</v>
      </c>
      <c r="C107" s="230">
        <f t="shared" si="10"/>
        <v>735</v>
      </c>
      <c r="D107" s="230">
        <f t="shared" si="10"/>
        <v>3704</v>
      </c>
      <c r="E107" s="230">
        <f t="shared" si="10"/>
        <v>1213</v>
      </c>
      <c r="F107" s="448"/>
      <c r="G107" s="449"/>
      <c r="H107" s="449"/>
      <c r="I107" s="449"/>
      <c r="J107" s="450"/>
    </row>
    <row r="108" spans="1:10" ht="15">
      <c r="A108" s="251" t="s">
        <v>26</v>
      </c>
      <c r="B108" s="244" t="s">
        <v>386</v>
      </c>
      <c r="C108" s="149">
        <f t="shared" si="10"/>
        <v>100</v>
      </c>
      <c r="D108" s="149">
        <f t="shared" si="10"/>
        <v>68</v>
      </c>
      <c r="E108" s="149">
        <f t="shared" si="10"/>
        <v>0</v>
      </c>
      <c r="F108" s="451"/>
      <c r="G108" s="452"/>
      <c r="H108" s="452"/>
      <c r="I108" s="452"/>
      <c r="J108" s="453"/>
    </row>
    <row r="109" spans="1:10" ht="15">
      <c r="A109" s="389" t="s">
        <v>87</v>
      </c>
      <c r="B109" s="390"/>
      <c r="C109" s="139">
        <f t="shared" si="10"/>
        <v>52155</v>
      </c>
      <c r="D109" s="139">
        <f t="shared" si="10"/>
        <v>62156</v>
      </c>
      <c r="E109" s="139">
        <f t="shared" si="10"/>
        <v>57039</v>
      </c>
      <c r="F109" s="389" t="s">
        <v>92</v>
      </c>
      <c r="G109" s="390"/>
      <c r="H109" s="139">
        <f>SUM(H154,H199,H244,H289,H334)</f>
        <v>431472</v>
      </c>
      <c r="I109" s="139">
        <f>SUM(I154,I199,I244,I289,I334)</f>
        <v>374868</v>
      </c>
      <c r="J109" s="139">
        <f>SUM(J154,J199,J244,J289,J334)</f>
        <v>388790</v>
      </c>
    </row>
    <row r="110" spans="1:10" ht="15.75">
      <c r="A110" s="396" t="s">
        <v>243</v>
      </c>
      <c r="B110" s="397"/>
      <c r="C110" s="234">
        <f t="shared" si="10"/>
        <v>-379317</v>
      </c>
      <c r="D110" s="234">
        <f t="shared" si="10"/>
        <v>-312712</v>
      </c>
      <c r="E110" s="234">
        <f t="shared" si="10"/>
        <v>-331751</v>
      </c>
      <c r="F110" s="408"/>
      <c r="G110" s="409"/>
      <c r="H110" s="409"/>
      <c r="I110" s="409"/>
      <c r="J110" s="410"/>
    </row>
    <row r="111" spans="1:10" ht="15">
      <c r="A111" s="391"/>
      <c r="B111" s="404"/>
      <c r="C111" s="404"/>
      <c r="D111" s="404"/>
      <c r="E111" s="392"/>
      <c r="F111" s="411"/>
      <c r="G111" s="412"/>
      <c r="H111" s="412"/>
      <c r="I111" s="412"/>
      <c r="J111" s="413"/>
    </row>
    <row r="112" spans="1:10" ht="15">
      <c r="A112" s="148" t="s">
        <v>32</v>
      </c>
      <c r="B112" s="229" t="s">
        <v>244</v>
      </c>
      <c r="C112" s="149">
        <f>C157+C202+C247+C292+C337</f>
        <v>381961</v>
      </c>
      <c r="D112" s="149">
        <f>D157+D202+D247+D292+D337</f>
        <v>312743</v>
      </c>
      <c r="E112" s="149">
        <f>E157+E202+E247+E292+E337</f>
        <v>331751</v>
      </c>
      <c r="F112" s="411"/>
      <c r="G112" s="412"/>
      <c r="H112" s="412"/>
      <c r="I112" s="412"/>
      <c r="J112" s="413"/>
    </row>
    <row r="113" spans="1:10" ht="15">
      <c r="A113" s="231" t="s">
        <v>245</v>
      </c>
      <c r="B113" s="87" t="s">
        <v>246</v>
      </c>
      <c r="C113" s="230">
        <f aca="true" t="shared" si="12" ref="C113:E117">C158+C203+C248+C293+C338</f>
        <v>381961</v>
      </c>
      <c r="D113" s="230">
        <f t="shared" si="12"/>
        <v>310099</v>
      </c>
      <c r="E113" s="230">
        <f t="shared" si="12"/>
        <v>331720</v>
      </c>
      <c r="F113" s="411"/>
      <c r="G113" s="412"/>
      <c r="H113" s="412"/>
      <c r="I113" s="412"/>
      <c r="J113" s="413"/>
    </row>
    <row r="114" spans="1:10" ht="15">
      <c r="A114" s="231" t="s">
        <v>247</v>
      </c>
      <c r="B114" s="90" t="s">
        <v>248</v>
      </c>
      <c r="C114" s="230">
        <f t="shared" si="12"/>
        <v>0</v>
      </c>
      <c r="D114" s="230">
        <f t="shared" si="12"/>
        <v>2644</v>
      </c>
      <c r="E114" s="230">
        <f t="shared" si="12"/>
        <v>31</v>
      </c>
      <c r="F114" s="233" t="s">
        <v>27</v>
      </c>
      <c r="G114" s="141" t="s">
        <v>179</v>
      </c>
      <c r="H114" s="149">
        <f>SUM(H159,H204,H249,H294,H339)</f>
        <v>0</v>
      </c>
      <c r="I114" s="149">
        <f>SUM(I159,I204,I249,I294,I339)</f>
        <v>0</v>
      </c>
      <c r="J114" s="149">
        <f>SUM(J159,J204,J249,J294,J339)</f>
        <v>0</v>
      </c>
    </row>
    <row r="115" spans="1:10" ht="15">
      <c r="A115" s="231" t="s">
        <v>249</v>
      </c>
      <c r="B115" s="90" t="s">
        <v>250</v>
      </c>
      <c r="C115" s="230">
        <f t="shared" si="12"/>
        <v>0</v>
      </c>
      <c r="D115" s="230">
        <f t="shared" si="12"/>
        <v>0</v>
      </c>
      <c r="E115" s="230">
        <f t="shared" si="12"/>
        <v>0</v>
      </c>
      <c r="F115" s="231" t="s">
        <v>382</v>
      </c>
      <c r="G115" s="90" t="s">
        <v>251</v>
      </c>
      <c r="H115" s="230">
        <f aca="true" t="shared" si="13" ref="H115:J117">SUM(H160,H205,H250,H295,H340)</f>
        <v>0</v>
      </c>
      <c r="I115" s="230">
        <f t="shared" si="13"/>
        <v>0</v>
      </c>
      <c r="J115" s="230">
        <f t="shared" si="13"/>
        <v>0</v>
      </c>
    </row>
    <row r="116" spans="1:10" ht="15.75">
      <c r="A116" s="414" t="s">
        <v>88</v>
      </c>
      <c r="B116" s="414"/>
      <c r="C116" s="234">
        <f>C161+C206+C251+C296+C341</f>
        <v>381961</v>
      </c>
      <c r="D116" s="234">
        <f>D161+D206+D251+D296+D341</f>
        <v>312743</v>
      </c>
      <c r="E116" s="234">
        <f>E161+E206+E251+E296+E341</f>
        <v>331751</v>
      </c>
      <c r="F116" s="231" t="s">
        <v>383</v>
      </c>
      <c r="G116" s="87" t="s">
        <v>252</v>
      </c>
      <c r="H116" s="230">
        <f t="shared" si="13"/>
        <v>0</v>
      </c>
      <c r="I116" s="230">
        <f t="shared" si="13"/>
        <v>0</v>
      </c>
      <c r="J116" s="230">
        <f t="shared" si="13"/>
        <v>0</v>
      </c>
    </row>
    <row r="117" spans="1:10" ht="22.5" customHeight="1">
      <c r="A117" s="405" t="s">
        <v>43</v>
      </c>
      <c r="B117" s="406"/>
      <c r="C117" s="235">
        <f t="shared" si="12"/>
        <v>434116</v>
      </c>
      <c r="D117" s="235">
        <f t="shared" si="12"/>
        <v>374899</v>
      </c>
      <c r="E117" s="235">
        <f t="shared" si="12"/>
        <v>388790</v>
      </c>
      <c r="F117" s="405" t="s">
        <v>44</v>
      </c>
      <c r="G117" s="406"/>
      <c r="H117" s="235">
        <f t="shared" si="13"/>
        <v>431472</v>
      </c>
      <c r="I117" s="235">
        <f t="shared" si="13"/>
        <v>374868</v>
      </c>
      <c r="J117" s="235">
        <f t="shared" si="13"/>
        <v>388790</v>
      </c>
    </row>
    <row r="118" spans="1:10" ht="20.25" customHeight="1">
      <c r="A118" s="389" t="s">
        <v>4</v>
      </c>
      <c r="B118" s="407"/>
      <c r="C118" s="407"/>
      <c r="D118" s="407"/>
      <c r="E118" s="407"/>
      <c r="F118" s="389" t="s">
        <v>6</v>
      </c>
      <c r="G118" s="407"/>
      <c r="H118" s="407"/>
      <c r="I118" s="407"/>
      <c r="J118" s="390"/>
    </row>
    <row r="119" spans="1:10" ht="15">
      <c r="A119" s="241" t="s">
        <v>23</v>
      </c>
      <c r="B119" s="244" t="s">
        <v>178</v>
      </c>
      <c r="C119" s="149">
        <f>SUM(C164,C209,C254,C299,C344)</f>
        <v>0</v>
      </c>
      <c r="D119" s="149">
        <f>SUM(D164,D209,D254,D299,D344)</f>
        <v>0</v>
      </c>
      <c r="E119" s="149">
        <f>SUM(E164,E209,E254,E299,E344)</f>
        <v>0</v>
      </c>
      <c r="F119" s="148" t="s">
        <v>23</v>
      </c>
      <c r="G119" s="229" t="s">
        <v>181</v>
      </c>
      <c r="H119" s="149">
        <f>SUM(H164,H209,H254,H299,H344)</f>
        <v>0</v>
      </c>
      <c r="I119" s="149">
        <f>SUM(I164,I209,I254,I299,I344)</f>
        <v>0</v>
      </c>
      <c r="J119" s="149">
        <f>SUM(J164,J209,J254,J299,J344)</f>
        <v>5000</v>
      </c>
    </row>
    <row r="120" spans="1:10" ht="15">
      <c r="A120" s="241" t="s">
        <v>24</v>
      </c>
      <c r="B120" s="244" t="s">
        <v>255</v>
      </c>
      <c r="C120" s="149">
        <f aca="true" t="shared" si="14" ref="C120:E125">SUM(C165,C210,C255,C300,C345)</f>
        <v>0</v>
      </c>
      <c r="D120" s="149">
        <f t="shared" si="14"/>
        <v>0</v>
      </c>
      <c r="E120" s="149">
        <f t="shared" si="14"/>
        <v>0</v>
      </c>
      <c r="F120" s="148" t="s">
        <v>24</v>
      </c>
      <c r="G120" s="229" t="s">
        <v>180</v>
      </c>
      <c r="H120" s="149">
        <f aca="true" t="shared" si="15" ref="H120:J124">SUM(H165,H210,H255,H300,H345)</f>
        <v>0</v>
      </c>
      <c r="I120" s="149">
        <f t="shared" si="15"/>
        <v>0</v>
      </c>
      <c r="J120" s="149">
        <f t="shared" si="15"/>
        <v>0</v>
      </c>
    </row>
    <row r="121" spans="1:10" ht="15">
      <c r="A121" s="248" t="s">
        <v>256</v>
      </c>
      <c r="B121" s="250" t="s">
        <v>257</v>
      </c>
      <c r="C121" s="230">
        <f t="shared" si="14"/>
        <v>0</v>
      </c>
      <c r="D121" s="230">
        <f t="shared" si="14"/>
        <v>0</v>
      </c>
      <c r="E121" s="230">
        <f t="shared" si="14"/>
        <v>0</v>
      </c>
      <c r="F121" s="148" t="s">
        <v>25</v>
      </c>
      <c r="G121" s="141" t="s">
        <v>253</v>
      </c>
      <c r="H121" s="149">
        <f t="shared" si="15"/>
        <v>0</v>
      </c>
      <c r="I121" s="149">
        <f t="shared" si="15"/>
        <v>0</v>
      </c>
      <c r="J121" s="149">
        <f t="shared" si="15"/>
        <v>0</v>
      </c>
    </row>
    <row r="122" spans="1:10" ht="15">
      <c r="A122" s="248" t="s">
        <v>177</v>
      </c>
      <c r="B122" s="250" t="s">
        <v>388</v>
      </c>
      <c r="C122" s="230">
        <f t="shared" si="14"/>
        <v>0</v>
      </c>
      <c r="D122" s="230">
        <f t="shared" si="14"/>
        <v>0</v>
      </c>
      <c r="E122" s="230">
        <f t="shared" si="14"/>
        <v>0</v>
      </c>
      <c r="F122" s="231" t="s">
        <v>42</v>
      </c>
      <c r="G122" s="87" t="s">
        <v>254</v>
      </c>
      <c r="H122" s="230">
        <f t="shared" si="15"/>
        <v>0</v>
      </c>
      <c r="I122" s="230">
        <f t="shared" si="15"/>
        <v>0</v>
      </c>
      <c r="J122" s="230">
        <f t="shared" si="15"/>
        <v>0</v>
      </c>
    </row>
    <row r="123" spans="1:10" ht="15">
      <c r="A123" s="251" t="s">
        <v>25</v>
      </c>
      <c r="B123" s="244" t="s">
        <v>389</v>
      </c>
      <c r="C123" s="149">
        <f t="shared" si="14"/>
        <v>0</v>
      </c>
      <c r="D123" s="149">
        <f t="shared" si="14"/>
        <v>0</v>
      </c>
      <c r="E123" s="149">
        <f t="shared" si="14"/>
        <v>0</v>
      </c>
      <c r="F123" s="231" t="s">
        <v>57</v>
      </c>
      <c r="G123" s="87" t="s">
        <v>384</v>
      </c>
      <c r="H123" s="230">
        <f t="shared" si="15"/>
        <v>0</v>
      </c>
      <c r="I123" s="230">
        <f t="shared" si="15"/>
        <v>0</v>
      </c>
      <c r="J123" s="230">
        <f t="shared" si="15"/>
        <v>0</v>
      </c>
    </row>
    <row r="124" spans="1:10" ht="15">
      <c r="A124" s="389" t="s">
        <v>93</v>
      </c>
      <c r="B124" s="390"/>
      <c r="C124" s="139">
        <f t="shared" si="14"/>
        <v>0</v>
      </c>
      <c r="D124" s="139">
        <f t="shared" si="14"/>
        <v>0</v>
      </c>
      <c r="E124" s="139">
        <f t="shared" si="14"/>
        <v>0</v>
      </c>
      <c r="F124" s="389" t="s">
        <v>94</v>
      </c>
      <c r="G124" s="390"/>
      <c r="H124" s="139">
        <f t="shared" si="15"/>
        <v>0</v>
      </c>
      <c r="I124" s="139">
        <f t="shared" si="15"/>
        <v>0</v>
      </c>
      <c r="J124" s="139">
        <f t="shared" si="15"/>
        <v>5000</v>
      </c>
    </row>
    <row r="125" spans="1:10" ht="15.75">
      <c r="A125" s="396" t="s">
        <v>258</v>
      </c>
      <c r="B125" s="397"/>
      <c r="C125" s="234">
        <f>SUM(C170,C215,C260,C305,C350)</f>
        <v>0</v>
      </c>
      <c r="D125" s="234">
        <f t="shared" si="14"/>
        <v>0</v>
      </c>
      <c r="E125" s="234">
        <f t="shared" si="14"/>
        <v>-5000</v>
      </c>
      <c r="F125" s="393"/>
      <c r="G125" s="394"/>
      <c r="H125" s="394"/>
      <c r="I125" s="394"/>
      <c r="J125" s="395"/>
    </row>
    <row r="126" spans="1:10" ht="15">
      <c r="A126" s="391"/>
      <c r="B126" s="404"/>
      <c r="C126" s="404"/>
      <c r="D126" s="404"/>
      <c r="E126" s="392"/>
      <c r="F126" s="398"/>
      <c r="G126" s="399"/>
      <c r="H126" s="399"/>
      <c r="I126" s="399"/>
      <c r="J126" s="400"/>
    </row>
    <row r="127" spans="1:10" ht="15">
      <c r="A127" s="148" t="s">
        <v>26</v>
      </c>
      <c r="B127" s="141" t="s">
        <v>259</v>
      </c>
      <c r="C127" s="149">
        <f>SUM(C172,C217,C262,C307,C352)</f>
        <v>0</v>
      </c>
      <c r="D127" s="149">
        <f>SUM(D172,D217,D262,D307,D352)</f>
        <v>0</v>
      </c>
      <c r="E127" s="149">
        <f>SUM(E172,E217,E262,E307,E352)</f>
        <v>5000</v>
      </c>
      <c r="F127" s="398"/>
      <c r="G127" s="399"/>
      <c r="H127" s="399"/>
      <c r="I127" s="399"/>
      <c r="J127" s="400"/>
    </row>
    <row r="128" spans="1:10" ht="15">
      <c r="A128" s="231" t="s">
        <v>52</v>
      </c>
      <c r="B128" s="232" t="s">
        <v>260</v>
      </c>
      <c r="C128" s="230">
        <f aca="true" t="shared" si="16" ref="C128:E136">SUM(C173,C218,C263,C308,C353)</f>
        <v>0</v>
      </c>
      <c r="D128" s="230">
        <f t="shared" si="16"/>
        <v>0</v>
      </c>
      <c r="E128" s="230">
        <f t="shared" si="16"/>
        <v>5000</v>
      </c>
      <c r="F128" s="401"/>
      <c r="G128" s="402"/>
      <c r="H128" s="402"/>
      <c r="I128" s="402"/>
      <c r="J128" s="403"/>
    </row>
    <row r="129" spans="1:10" ht="15">
      <c r="A129" s="231" t="s">
        <v>53</v>
      </c>
      <c r="B129" s="232" t="s">
        <v>261</v>
      </c>
      <c r="C129" s="230">
        <f t="shared" si="16"/>
        <v>0</v>
      </c>
      <c r="D129" s="230">
        <f t="shared" si="16"/>
        <v>0</v>
      </c>
      <c r="E129" s="230">
        <f t="shared" si="16"/>
        <v>0</v>
      </c>
      <c r="F129" s="233" t="s">
        <v>32</v>
      </c>
      <c r="G129" s="141" t="s">
        <v>182</v>
      </c>
      <c r="H129" s="149">
        <f aca="true" t="shared" si="17" ref="H129:J130">SUM(H174,H219,H264,H309,H354)</f>
        <v>0</v>
      </c>
      <c r="I129" s="149">
        <f t="shared" si="17"/>
        <v>0</v>
      </c>
      <c r="J129" s="149">
        <f t="shared" si="17"/>
        <v>0</v>
      </c>
    </row>
    <row r="130" spans="1:10" ht="15">
      <c r="A130" s="231" t="s">
        <v>54</v>
      </c>
      <c r="B130" s="232" t="s">
        <v>262</v>
      </c>
      <c r="C130" s="230">
        <f t="shared" si="16"/>
        <v>0</v>
      </c>
      <c r="D130" s="230">
        <f t="shared" si="16"/>
        <v>0</v>
      </c>
      <c r="E130" s="230">
        <f t="shared" si="16"/>
        <v>0</v>
      </c>
      <c r="F130" s="231" t="s">
        <v>56</v>
      </c>
      <c r="G130" s="87" t="s">
        <v>263</v>
      </c>
      <c r="H130" s="230">
        <f t="shared" si="17"/>
        <v>0</v>
      </c>
      <c r="I130" s="230">
        <f t="shared" si="17"/>
        <v>0</v>
      </c>
      <c r="J130" s="230">
        <f t="shared" si="17"/>
        <v>0</v>
      </c>
    </row>
    <row r="131" spans="1:10" ht="15.75">
      <c r="A131" s="414" t="s">
        <v>89</v>
      </c>
      <c r="B131" s="414"/>
      <c r="C131" s="234">
        <f t="shared" si="16"/>
        <v>0</v>
      </c>
      <c r="D131" s="234">
        <f t="shared" si="16"/>
        <v>0</v>
      </c>
      <c r="E131" s="234">
        <f t="shared" si="16"/>
        <v>5000</v>
      </c>
      <c r="F131" s="445"/>
      <c r="G131" s="446"/>
      <c r="H131" s="446"/>
      <c r="I131" s="446"/>
      <c r="J131" s="447"/>
    </row>
    <row r="132" spans="1:10" ht="15">
      <c r="A132" s="405" t="s">
        <v>45</v>
      </c>
      <c r="B132" s="406"/>
      <c r="C132" s="235">
        <f t="shared" si="16"/>
        <v>0</v>
      </c>
      <c r="D132" s="235">
        <f t="shared" si="16"/>
        <v>0</v>
      </c>
      <c r="E132" s="235">
        <f t="shared" si="16"/>
        <v>5000</v>
      </c>
      <c r="F132" s="405" t="s">
        <v>46</v>
      </c>
      <c r="G132" s="406"/>
      <c r="H132" s="235">
        <f aca="true" t="shared" si="18" ref="H132:J133">SUM(H177,H222,H267,H312,H357)</f>
        <v>0</v>
      </c>
      <c r="I132" s="235">
        <f t="shared" si="18"/>
        <v>0</v>
      </c>
      <c r="J132" s="235">
        <f t="shared" si="18"/>
        <v>5000</v>
      </c>
    </row>
    <row r="133" spans="1:10" ht="15">
      <c r="A133" s="389" t="s">
        <v>47</v>
      </c>
      <c r="B133" s="390"/>
      <c r="C133" s="139">
        <f t="shared" si="16"/>
        <v>52155</v>
      </c>
      <c r="D133" s="139">
        <f t="shared" si="16"/>
        <v>62156</v>
      </c>
      <c r="E133" s="139">
        <f t="shared" si="16"/>
        <v>57039</v>
      </c>
      <c r="F133" s="389" t="s">
        <v>49</v>
      </c>
      <c r="G133" s="390"/>
      <c r="H133" s="139">
        <f t="shared" si="18"/>
        <v>431472</v>
      </c>
      <c r="I133" s="139">
        <f t="shared" si="18"/>
        <v>374868</v>
      </c>
      <c r="J133" s="139">
        <f t="shared" si="18"/>
        <v>393790</v>
      </c>
    </row>
    <row r="134" spans="1:10" ht="15">
      <c r="A134" s="391" t="s">
        <v>264</v>
      </c>
      <c r="B134" s="392"/>
      <c r="C134" s="149">
        <f t="shared" si="16"/>
        <v>-379317</v>
      </c>
      <c r="D134" s="149">
        <f t="shared" si="16"/>
        <v>-312712</v>
      </c>
      <c r="E134" s="149">
        <f t="shared" si="16"/>
        <v>-336751</v>
      </c>
      <c r="F134" s="393"/>
      <c r="G134" s="394"/>
      <c r="H134" s="394"/>
      <c r="I134" s="394"/>
      <c r="J134" s="395"/>
    </row>
    <row r="135" spans="1:10" ht="15">
      <c r="A135" s="391" t="s">
        <v>48</v>
      </c>
      <c r="B135" s="392"/>
      <c r="C135" s="149">
        <f t="shared" si="16"/>
        <v>381961</v>
      </c>
      <c r="D135" s="149">
        <f t="shared" si="16"/>
        <v>312743</v>
      </c>
      <c r="E135" s="149">
        <f t="shared" si="16"/>
        <v>336751</v>
      </c>
      <c r="F135" s="391" t="s">
        <v>48</v>
      </c>
      <c r="G135" s="392"/>
      <c r="H135" s="149">
        <f aca="true" t="shared" si="19" ref="H135:J136">SUM(H180,H225,H270,H315,H360)</f>
        <v>0</v>
      </c>
      <c r="I135" s="149">
        <f t="shared" si="19"/>
        <v>0</v>
      </c>
      <c r="J135" s="149">
        <f t="shared" si="19"/>
        <v>0</v>
      </c>
    </row>
    <row r="136" spans="1:10" ht="27" customHeight="1">
      <c r="A136" s="389" t="s">
        <v>19</v>
      </c>
      <c r="B136" s="390"/>
      <c r="C136" s="139">
        <f t="shared" si="16"/>
        <v>434116</v>
      </c>
      <c r="D136" s="139">
        <f t="shared" si="16"/>
        <v>374899</v>
      </c>
      <c r="E136" s="139">
        <f t="shared" si="16"/>
        <v>393790</v>
      </c>
      <c r="F136" s="389" t="s">
        <v>20</v>
      </c>
      <c r="G136" s="390"/>
      <c r="H136" s="139">
        <f t="shared" si="19"/>
        <v>431472</v>
      </c>
      <c r="I136" s="139">
        <f t="shared" si="19"/>
        <v>374868</v>
      </c>
      <c r="J136" s="139">
        <f t="shared" si="19"/>
        <v>393790</v>
      </c>
    </row>
    <row r="137" spans="1:10" ht="15">
      <c r="A137" s="385" t="s">
        <v>371</v>
      </c>
      <c r="B137" s="385"/>
      <c r="C137" s="385"/>
      <c r="D137" s="385"/>
      <c r="E137" s="385"/>
      <c r="F137" s="385"/>
      <c r="G137" s="385"/>
      <c r="H137" s="385"/>
      <c r="I137" s="385"/>
      <c r="J137" s="385"/>
    </row>
    <row r="138" spans="1:10" ht="15">
      <c r="A138" s="385"/>
      <c r="B138" s="385"/>
      <c r="C138" s="385"/>
      <c r="D138" s="385"/>
      <c r="E138" s="385"/>
      <c r="F138" s="385"/>
      <c r="G138" s="385"/>
      <c r="H138" s="385"/>
      <c r="I138" s="385"/>
      <c r="J138" s="385"/>
    </row>
    <row r="139" spans="1:10" ht="15">
      <c r="A139" s="1" t="s">
        <v>370</v>
      </c>
      <c r="G139" s="238" t="s">
        <v>268</v>
      </c>
      <c r="H139" s="238"/>
      <c r="J139" s="239" t="s">
        <v>80</v>
      </c>
    </row>
    <row r="140" spans="1:10" ht="12.75" customHeight="1">
      <c r="A140" s="377" t="s">
        <v>35</v>
      </c>
      <c r="B140" s="375" t="s">
        <v>31</v>
      </c>
      <c r="C140" s="372" t="s">
        <v>378</v>
      </c>
      <c r="D140" s="372" t="s">
        <v>379</v>
      </c>
      <c r="E140" s="372" t="s">
        <v>380</v>
      </c>
      <c r="F140" s="377" t="s">
        <v>35</v>
      </c>
      <c r="G140" s="375" t="s">
        <v>36</v>
      </c>
      <c r="H140" s="372" t="s">
        <v>378</v>
      </c>
      <c r="I140" s="372" t="s">
        <v>379</v>
      </c>
      <c r="J140" s="372" t="s">
        <v>380</v>
      </c>
    </row>
    <row r="141" spans="1:10" ht="12.75" customHeight="1">
      <c r="A141" s="377"/>
      <c r="B141" s="375"/>
      <c r="C141" s="373"/>
      <c r="D141" s="373"/>
      <c r="E141" s="373"/>
      <c r="F141" s="377"/>
      <c r="G141" s="375"/>
      <c r="H141" s="373"/>
      <c r="I141" s="373"/>
      <c r="J141" s="373"/>
    </row>
    <row r="142" spans="1:10" ht="28.5" customHeight="1">
      <c r="A142" s="378"/>
      <c r="B142" s="376"/>
      <c r="C142" s="374"/>
      <c r="D142" s="374"/>
      <c r="E142" s="374"/>
      <c r="F142" s="378"/>
      <c r="G142" s="376"/>
      <c r="H142" s="374"/>
      <c r="I142" s="374"/>
      <c r="J142" s="374"/>
    </row>
    <row r="143" spans="1:10" ht="15">
      <c r="A143" s="348" t="s">
        <v>3</v>
      </c>
      <c r="B143" s="368"/>
      <c r="C143" s="368"/>
      <c r="D143" s="368"/>
      <c r="E143" s="368"/>
      <c r="F143" s="348" t="s">
        <v>5</v>
      </c>
      <c r="G143" s="368"/>
      <c r="H143" s="368"/>
      <c r="I143" s="368"/>
      <c r="J143" s="349"/>
    </row>
    <row r="144" spans="1:10" ht="15">
      <c r="A144" s="241" t="s">
        <v>23</v>
      </c>
      <c r="B144" s="242" t="s">
        <v>381</v>
      </c>
      <c r="C144" s="243">
        <v>2566</v>
      </c>
      <c r="D144" s="243">
        <v>3250</v>
      </c>
      <c r="E144" s="243">
        <v>565</v>
      </c>
      <c r="F144" s="241" t="s">
        <v>23</v>
      </c>
      <c r="G144" s="244" t="s">
        <v>90</v>
      </c>
      <c r="H144" s="243">
        <v>124739</v>
      </c>
      <c r="I144" s="243">
        <v>73354</v>
      </c>
      <c r="J144" s="243">
        <v>62778</v>
      </c>
    </row>
    <row r="145" spans="1:10" ht="15">
      <c r="A145" s="241" t="s">
        <v>24</v>
      </c>
      <c r="B145" s="242" t="s">
        <v>85</v>
      </c>
      <c r="C145" s="243">
        <f>SUM(C146:C148)</f>
        <v>6832</v>
      </c>
      <c r="D145" s="243">
        <f>SUM(D146:D148)</f>
        <v>20</v>
      </c>
      <c r="E145" s="243">
        <f>SUM(E146:E148)</f>
        <v>0</v>
      </c>
      <c r="F145" s="241" t="s">
        <v>24</v>
      </c>
      <c r="G145" s="244" t="s">
        <v>387</v>
      </c>
      <c r="H145" s="243">
        <v>32320</v>
      </c>
      <c r="I145" s="243">
        <v>17618</v>
      </c>
      <c r="J145" s="243">
        <v>16950</v>
      </c>
    </row>
    <row r="146" spans="1:10" ht="15">
      <c r="A146" s="245" t="s">
        <v>51</v>
      </c>
      <c r="B146" s="246" t="s">
        <v>86</v>
      </c>
      <c r="C146" s="247"/>
      <c r="D146" s="247"/>
      <c r="E146" s="247"/>
      <c r="F146" s="241" t="s">
        <v>25</v>
      </c>
      <c r="G146" s="244" t="s">
        <v>91</v>
      </c>
      <c r="H146" s="243">
        <v>30751</v>
      </c>
      <c r="I146" s="243">
        <v>22193</v>
      </c>
      <c r="J146" s="243">
        <v>18790</v>
      </c>
    </row>
    <row r="147" spans="1:10" ht="15">
      <c r="A147" s="245" t="s">
        <v>37</v>
      </c>
      <c r="B147" s="246" t="s">
        <v>41</v>
      </c>
      <c r="C147" s="247"/>
      <c r="D147" s="247"/>
      <c r="E147" s="247"/>
      <c r="F147" s="241" t="s">
        <v>26</v>
      </c>
      <c r="G147" s="244" t="s">
        <v>237</v>
      </c>
      <c r="H147" s="243">
        <f>SUM(H148+H149+H150)</f>
        <v>0</v>
      </c>
      <c r="I147" s="243">
        <f>SUM(I148+I149+I150)</f>
        <v>0</v>
      </c>
      <c r="J147" s="243">
        <f>SUM(J148+J149+J150)</f>
        <v>0</v>
      </c>
    </row>
    <row r="148" spans="1:10" ht="15">
      <c r="A148" s="245" t="s">
        <v>40</v>
      </c>
      <c r="B148" s="246" t="s">
        <v>155</v>
      </c>
      <c r="C148" s="247">
        <v>6832</v>
      </c>
      <c r="D148" s="247">
        <v>20</v>
      </c>
      <c r="E148" s="247"/>
      <c r="F148" s="248" t="s">
        <v>52</v>
      </c>
      <c r="G148" s="246" t="s">
        <v>478</v>
      </c>
      <c r="H148" s="247"/>
      <c r="I148" s="247"/>
      <c r="J148" s="247"/>
    </row>
    <row r="149" spans="1:10" ht="15">
      <c r="A149" s="249" t="s">
        <v>25</v>
      </c>
      <c r="B149" s="244" t="s">
        <v>238</v>
      </c>
      <c r="C149" s="243">
        <f>SUM(C150:C152)</f>
        <v>0</v>
      </c>
      <c r="D149" s="243">
        <f>SUM(D150:D152)</f>
        <v>1329</v>
      </c>
      <c r="E149" s="243">
        <f>SUM(E150:E152)</f>
        <v>1213</v>
      </c>
      <c r="F149" s="248" t="s">
        <v>53</v>
      </c>
      <c r="G149" s="246" t="s">
        <v>493</v>
      </c>
      <c r="H149" s="247"/>
      <c r="I149" s="247"/>
      <c r="J149" s="247"/>
    </row>
    <row r="150" spans="1:10" ht="15">
      <c r="A150" s="248" t="s">
        <v>42</v>
      </c>
      <c r="B150" s="250" t="s">
        <v>239</v>
      </c>
      <c r="C150" s="247"/>
      <c r="D150" s="247"/>
      <c r="E150" s="277"/>
      <c r="F150" s="248" t="s">
        <v>54</v>
      </c>
      <c r="G150" s="246" t="s">
        <v>240</v>
      </c>
      <c r="H150" s="247"/>
      <c r="I150" s="247"/>
      <c r="J150" s="247"/>
    </row>
    <row r="151" spans="1:10" ht="15">
      <c r="A151" s="248" t="s">
        <v>57</v>
      </c>
      <c r="B151" s="246" t="s">
        <v>241</v>
      </c>
      <c r="C151" s="247"/>
      <c r="D151" s="247"/>
      <c r="E151" s="247"/>
      <c r="F151" s="251" t="s">
        <v>32</v>
      </c>
      <c r="G151" s="242" t="s">
        <v>15</v>
      </c>
      <c r="H151" s="243"/>
      <c r="I151" s="243"/>
      <c r="J151" s="243"/>
    </row>
    <row r="152" spans="1:10" ht="15">
      <c r="A152" s="248" t="s">
        <v>58</v>
      </c>
      <c r="B152" s="250" t="s">
        <v>385</v>
      </c>
      <c r="C152" s="247"/>
      <c r="D152" s="247">
        <v>1329</v>
      </c>
      <c r="E152" s="247">
        <v>1213</v>
      </c>
      <c r="F152" s="379"/>
      <c r="G152" s="380"/>
      <c r="H152" s="380"/>
      <c r="I152" s="380"/>
      <c r="J152" s="381"/>
    </row>
    <row r="153" spans="1:10" ht="15">
      <c r="A153" s="251" t="s">
        <v>26</v>
      </c>
      <c r="B153" s="244" t="s">
        <v>386</v>
      </c>
      <c r="C153" s="243"/>
      <c r="D153" s="243"/>
      <c r="E153" s="243"/>
      <c r="F153" s="386"/>
      <c r="G153" s="387"/>
      <c r="H153" s="387"/>
      <c r="I153" s="387"/>
      <c r="J153" s="388"/>
    </row>
    <row r="154" spans="1:10" ht="15">
      <c r="A154" s="348" t="s">
        <v>87</v>
      </c>
      <c r="B154" s="349"/>
      <c r="C154" s="252">
        <f>SUM(C153+C149+C145+C144)</f>
        <v>9398</v>
      </c>
      <c r="D154" s="252">
        <f>SUM(D153+D149+D145+D144)</f>
        <v>4599</v>
      </c>
      <c r="E154" s="252">
        <f>SUM(E153+E149+E145+E144)</f>
        <v>1778</v>
      </c>
      <c r="F154" s="348" t="s">
        <v>92</v>
      </c>
      <c r="G154" s="349"/>
      <c r="H154" s="252">
        <f>SUM(H144+H145+H146+H147+H151)</f>
        <v>187810</v>
      </c>
      <c r="I154" s="252">
        <f>SUM(I144+I145+I146+I147+I151)</f>
        <v>113165</v>
      </c>
      <c r="J154" s="252">
        <f>SUM(J144+J145+J146+J147+J151)</f>
        <v>98518</v>
      </c>
    </row>
    <row r="155" spans="1:10" ht="15.75">
      <c r="A155" s="353" t="s">
        <v>243</v>
      </c>
      <c r="B155" s="354"/>
      <c r="C155" s="253">
        <f>C154-H154</f>
        <v>-178412</v>
      </c>
      <c r="D155" s="253">
        <f>D154-I154</f>
        <v>-108566</v>
      </c>
      <c r="E155" s="253">
        <f>E154-J154</f>
        <v>-96740</v>
      </c>
      <c r="F155" s="430"/>
      <c r="G155" s="431"/>
      <c r="H155" s="431"/>
      <c r="I155" s="431"/>
      <c r="J155" s="432"/>
    </row>
    <row r="156" spans="1:10" ht="15">
      <c r="A156" s="346"/>
      <c r="B156" s="364"/>
      <c r="C156" s="364"/>
      <c r="D156" s="364"/>
      <c r="E156" s="347"/>
      <c r="F156" s="433"/>
      <c r="G156" s="434"/>
      <c r="H156" s="434"/>
      <c r="I156" s="434"/>
      <c r="J156" s="435"/>
    </row>
    <row r="157" spans="1:10" ht="15">
      <c r="A157" s="241" t="s">
        <v>32</v>
      </c>
      <c r="B157" s="244" t="s">
        <v>244</v>
      </c>
      <c r="C157" s="243">
        <f>C158+C159+C160</f>
        <v>180822</v>
      </c>
      <c r="D157" s="243">
        <f>D158+D159+D160</f>
        <v>108573</v>
      </c>
      <c r="E157" s="243">
        <f>E158+E159+E160</f>
        <v>96740</v>
      </c>
      <c r="F157" s="433"/>
      <c r="G157" s="434"/>
      <c r="H157" s="434"/>
      <c r="I157" s="434"/>
      <c r="J157" s="435"/>
    </row>
    <row r="158" spans="1:10" ht="15">
      <c r="A158" s="248" t="s">
        <v>245</v>
      </c>
      <c r="B158" s="255" t="s">
        <v>246</v>
      </c>
      <c r="C158" s="247">
        <v>180822</v>
      </c>
      <c r="D158" s="247">
        <v>106163</v>
      </c>
      <c r="E158" s="247">
        <v>96733</v>
      </c>
      <c r="F158" s="433"/>
      <c r="G158" s="434"/>
      <c r="H158" s="434"/>
      <c r="I158" s="434"/>
      <c r="J158" s="435"/>
    </row>
    <row r="159" spans="1:10" ht="15">
      <c r="A159" s="248" t="s">
        <v>247</v>
      </c>
      <c r="B159" s="246" t="s">
        <v>248</v>
      </c>
      <c r="C159" s="247"/>
      <c r="D159" s="247">
        <v>2410</v>
      </c>
      <c r="E159" s="247">
        <v>7</v>
      </c>
      <c r="F159" s="251" t="s">
        <v>27</v>
      </c>
      <c r="G159" s="242" t="s">
        <v>179</v>
      </c>
      <c r="H159" s="243">
        <f>H160+H161</f>
        <v>0</v>
      </c>
      <c r="I159" s="243">
        <f>I160+I161</f>
        <v>0</v>
      </c>
      <c r="J159" s="243">
        <f>J160+J161</f>
        <v>0</v>
      </c>
    </row>
    <row r="160" spans="1:10" ht="15">
      <c r="A160" s="248" t="s">
        <v>249</v>
      </c>
      <c r="B160" s="246" t="s">
        <v>250</v>
      </c>
      <c r="C160" s="247"/>
      <c r="D160" s="247"/>
      <c r="E160" s="247"/>
      <c r="F160" s="248" t="s">
        <v>382</v>
      </c>
      <c r="G160" s="246" t="s">
        <v>251</v>
      </c>
      <c r="H160" s="247"/>
      <c r="I160" s="247"/>
      <c r="J160" s="243"/>
    </row>
    <row r="161" spans="1:10" ht="15.75">
      <c r="A161" s="365" t="s">
        <v>88</v>
      </c>
      <c r="B161" s="365"/>
      <c r="C161" s="253">
        <f>C157-H159</f>
        <v>180822</v>
      </c>
      <c r="D161" s="253">
        <f>D157-I159</f>
        <v>108573</v>
      </c>
      <c r="E161" s="253">
        <f>E157-J159</f>
        <v>96740</v>
      </c>
      <c r="F161" s="248" t="s">
        <v>383</v>
      </c>
      <c r="G161" s="255" t="s">
        <v>252</v>
      </c>
      <c r="H161" s="268"/>
      <c r="I161" s="268"/>
      <c r="J161" s="268"/>
    </row>
    <row r="162" spans="1:10" ht="15">
      <c r="A162" s="366" t="s">
        <v>43</v>
      </c>
      <c r="B162" s="367"/>
      <c r="C162" s="256">
        <f>SUM(C154,C157)</f>
        <v>190220</v>
      </c>
      <c r="D162" s="256">
        <f>SUM(D154,D157)</f>
        <v>113172</v>
      </c>
      <c r="E162" s="256">
        <f>SUM(E154,E157)</f>
        <v>98518</v>
      </c>
      <c r="F162" s="366" t="s">
        <v>44</v>
      </c>
      <c r="G162" s="367"/>
      <c r="H162" s="256">
        <f>SUM(H154,H159)</f>
        <v>187810</v>
      </c>
      <c r="I162" s="256">
        <f>SUM(I154,I159)</f>
        <v>113165</v>
      </c>
      <c r="J162" s="256">
        <f>SUM(J154,J159)</f>
        <v>98518</v>
      </c>
    </row>
    <row r="163" spans="1:10" ht="15">
      <c r="A163" s="348" t="s">
        <v>4</v>
      </c>
      <c r="B163" s="368"/>
      <c r="C163" s="368"/>
      <c r="D163" s="368"/>
      <c r="E163" s="368"/>
      <c r="F163" s="348" t="s">
        <v>6</v>
      </c>
      <c r="G163" s="368"/>
      <c r="H163" s="368"/>
      <c r="I163" s="368"/>
      <c r="J163" s="349"/>
    </row>
    <row r="164" spans="1:10" ht="15">
      <c r="A164" s="241" t="s">
        <v>23</v>
      </c>
      <c r="B164" s="244" t="s">
        <v>178</v>
      </c>
      <c r="C164" s="243"/>
      <c r="D164" s="243"/>
      <c r="E164" s="243"/>
      <c r="F164" s="241" t="s">
        <v>23</v>
      </c>
      <c r="G164" s="244" t="s">
        <v>181</v>
      </c>
      <c r="H164" s="243"/>
      <c r="I164" s="265"/>
      <c r="J164" s="243">
        <v>1000</v>
      </c>
    </row>
    <row r="165" spans="1:10" ht="15">
      <c r="A165" s="241" t="s">
        <v>24</v>
      </c>
      <c r="B165" s="244" t="s">
        <v>255</v>
      </c>
      <c r="C165" s="243">
        <f>C166+C167</f>
        <v>0</v>
      </c>
      <c r="D165" s="243">
        <f>D166+D167</f>
        <v>0</v>
      </c>
      <c r="E165" s="243">
        <f>E166+E167</f>
        <v>0</v>
      </c>
      <c r="F165" s="241" t="s">
        <v>24</v>
      </c>
      <c r="G165" s="244" t="s">
        <v>180</v>
      </c>
      <c r="H165" s="243"/>
      <c r="I165" s="243"/>
      <c r="J165" s="243"/>
    </row>
    <row r="166" spans="1:10" ht="15">
      <c r="A166" s="248" t="s">
        <v>256</v>
      </c>
      <c r="B166" s="250" t="s">
        <v>257</v>
      </c>
      <c r="C166" s="247"/>
      <c r="D166" s="247"/>
      <c r="E166" s="247"/>
      <c r="F166" s="241" t="s">
        <v>25</v>
      </c>
      <c r="G166" s="242" t="s">
        <v>253</v>
      </c>
      <c r="H166" s="243">
        <f>H167+H168</f>
        <v>0</v>
      </c>
      <c r="I166" s="243">
        <f>I167+I168</f>
        <v>0</v>
      </c>
      <c r="J166" s="243">
        <f>J167+J168</f>
        <v>0</v>
      </c>
    </row>
    <row r="167" spans="1:10" ht="15">
      <c r="A167" s="248" t="s">
        <v>177</v>
      </c>
      <c r="B167" s="250" t="s">
        <v>388</v>
      </c>
      <c r="C167" s="247"/>
      <c r="D167" s="247"/>
      <c r="E167" s="247"/>
      <c r="F167" s="248" t="s">
        <v>42</v>
      </c>
      <c r="G167" s="255" t="s">
        <v>254</v>
      </c>
      <c r="H167" s="247"/>
      <c r="I167" s="247"/>
      <c r="J167" s="247"/>
    </row>
    <row r="168" spans="1:10" ht="15">
      <c r="A168" s="251" t="s">
        <v>25</v>
      </c>
      <c r="B168" s="244" t="s">
        <v>389</v>
      </c>
      <c r="C168" s="243"/>
      <c r="D168" s="243"/>
      <c r="E168" s="243"/>
      <c r="F168" s="248" t="s">
        <v>57</v>
      </c>
      <c r="G168" s="255" t="s">
        <v>384</v>
      </c>
      <c r="H168" s="247"/>
      <c r="I168" s="247"/>
      <c r="J168" s="247"/>
    </row>
    <row r="169" spans="1:10" ht="15">
      <c r="A169" s="348" t="s">
        <v>93</v>
      </c>
      <c r="B169" s="349"/>
      <c r="C169" s="252">
        <f>SUM(C164,C168,C165)</f>
        <v>0</v>
      </c>
      <c r="D169" s="252">
        <f>SUM(D164,D168,D165)</f>
        <v>0</v>
      </c>
      <c r="E169" s="252">
        <f>SUM(E164,E168,E165)</f>
        <v>0</v>
      </c>
      <c r="F169" s="348" t="s">
        <v>94</v>
      </c>
      <c r="G169" s="349"/>
      <c r="H169" s="252">
        <f>SUM(H164+H165+H166)</f>
        <v>0</v>
      </c>
      <c r="I169" s="252">
        <f>SUM(I164+I165+I166)</f>
        <v>0</v>
      </c>
      <c r="J169" s="252">
        <f>SUM(J164+J165+J166)</f>
        <v>1000</v>
      </c>
    </row>
    <row r="170" spans="1:10" ht="15.75">
      <c r="A170" s="353" t="s">
        <v>258</v>
      </c>
      <c r="B170" s="354"/>
      <c r="C170" s="253">
        <f>C169-H169</f>
        <v>0</v>
      </c>
      <c r="D170" s="253">
        <f>D169-I169</f>
        <v>0</v>
      </c>
      <c r="E170" s="253">
        <f>E169-J169</f>
        <v>-1000</v>
      </c>
      <c r="F170" s="355"/>
      <c r="G170" s="356"/>
      <c r="H170" s="356"/>
      <c r="I170" s="356"/>
      <c r="J170" s="357"/>
    </row>
    <row r="171" spans="1:10" ht="15">
      <c r="A171" s="346"/>
      <c r="B171" s="364"/>
      <c r="C171" s="364"/>
      <c r="D171" s="364"/>
      <c r="E171" s="347"/>
      <c r="F171" s="358"/>
      <c r="G171" s="359"/>
      <c r="H171" s="359"/>
      <c r="I171" s="359"/>
      <c r="J171" s="360"/>
    </row>
    <row r="172" spans="1:10" ht="15">
      <c r="A172" s="241" t="s">
        <v>26</v>
      </c>
      <c r="B172" s="242" t="s">
        <v>259</v>
      </c>
      <c r="C172" s="243">
        <f>C173+C174+C175</f>
        <v>0</v>
      </c>
      <c r="D172" s="243">
        <f>+D173</f>
        <v>0</v>
      </c>
      <c r="E172" s="243">
        <f>+E173</f>
        <v>1000</v>
      </c>
      <c r="F172" s="358"/>
      <c r="G172" s="359"/>
      <c r="H172" s="359"/>
      <c r="I172" s="359"/>
      <c r="J172" s="360"/>
    </row>
    <row r="173" spans="1:10" ht="15">
      <c r="A173" s="248" t="s">
        <v>52</v>
      </c>
      <c r="B173" s="250" t="s">
        <v>260</v>
      </c>
      <c r="C173" s="247"/>
      <c r="D173" s="247"/>
      <c r="E173" s="247">
        <v>1000</v>
      </c>
      <c r="F173" s="361"/>
      <c r="G173" s="362"/>
      <c r="H173" s="362"/>
      <c r="I173" s="362"/>
      <c r="J173" s="363"/>
    </row>
    <row r="174" spans="1:10" ht="15">
      <c r="A174" s="248" t="s">
        <v>53</v>
      </c>
      <c r="B174" s="250" t="s">
        <v>261</v>
      </c>
      <c r="C174" s="247"/>
      <c r="D174" s="247"/>
      <c r="E174" s="247"/>
      <c r="F174" s="251" t="s">
        <v>32</v>
      </c>
      <c r="G174" s="242" t="s">
        <v>182</v>
      </c>
      <c r="H174" s="243">
        <f>+H175+H176</f>
        <v>0</v>
      </c>
      <c r="I174" s="243">
        <f>+I175</f>
        <v>0</v>
      </c>
      <c r="J174" s="243">
        <f>+J175</f>
        <v>0</v>
      </c>
    </row>
    <row r="175" spans="1:10" ht="15">
      <c r="A175" s="248" t="s">
        <v>54</v>
      </c>
      <c r="B175" s="250" t="s">
        <v>262</v>
      </c>
      <c r="C175" s="247"/>
      <c r="D175" s="247"/>
      <c r="E175" s="247"/>
      <c r="F175" s="248" t="s">
        <v>56</v>
      </c>
      <c r="G175" s="255" t="s">
        <v>263</v>
      </c>
      <c r="H175" s="247"/>
      <c r="I175" s="247"/>
      <c r="J175" s="247"/>
    </row>
    <row r="176" spans="1:10" ht="15.75">
      <c r="A176" s="365" t="s">
        <v>89</v>
      </c>
      <c r="B176" s="365"/>
      <c r="C176" s="253">
        <f>C172-H174</f>
        <v>0</v>
      </c>
      <c r="D176" s="253">
        <f>D172-I174</f>
        <v>0</v>
      </c>
      <c r="E176" s="253">
        <f>E172-J174</f>
        <v>1000</v>
      </c>
      <c r="F176" s="454"/>
      <c r="G176" s="455"/>
      <c r="H176" s="455"/>
      <c r="I176" s="455"/>
      <c r="J176" s="456"/>
    </row>
    <row r="177" spans="1:10" ht="15">
      <c r="A177" s="366" t="s">
        <v>45</v>
      </c>
      <c r="B177" s="367"/>
      <c r="C177" s="256">
        <f>SUM(C169,C172)</f>
        <v>0</v>
      </c>
      <c r="D177" s="256">
        <f>SUM(D169,D172,D174)</f>
        <v>0</v>
      </c>
      <c r="E177" s="256">
        <f>SUM(E169,E172,E174)</f>
        <v>1000</v>
      </c>
      <c r="F177" s="366" t="s">
        <v>46</v>
      </c>
      <c r="G177" s="367"/>
      <c r="H177" s="256">
        <f>SUM(H169,H174)</f>
        <v>0</v>
      </c>
      <c r="I177" s="256">
        <f>SUM(I169,I174)</f>
        <v>0</v>
      </c>
      <c r="J177" s="256">
        <f>SUM(J169,J174)</f>
        <v>1000</v>
      </c>
    </row>
    <row r="178" spans="1:10" ht="15">
      <c r="A178" s="348" t="s">
        <v>47</v>
      </c>
      <c r="B178" s="349"/>
      <c r="C178" s="252">
        <f aca="true" t="shared" si="20" ref="C178:E179">SUM(C154,C169)</f>
        <v>9398</v>
      </c>
      <c r="D178" s="252">
        <f t="shared" si="20"/>
        <v>4599</v>
      </c>
      <c r="E178" s="252">
        <f t="shared" si="20"/>
        <v>1778</v>
      </c>
      <c r="F178" s="348" t="s">
        <v>49</v>
      </c>
      <c r="G178" s="349"/>
      <c r="H178" s="252">
        <f>SUM(H154,H169)</f>
        <v>187810</v>
      </c>
      <c r="I178" s="252">
        <f>SUM(I154,I169)</f>
        <v>113165</v>
      </c>
      <c r="J178" s="252">
        <f>SUM(J154,J169)</f>
        <v>99518</v>
      </c>
    </row>
    <row r="179" spans="1:10" ht="15">
      <c r="A179" s="346" t="s">
        <v>264</v>
      </c>
      <c r="B179" s="347"/>
      <c r="C179" s="243">
        <f t="shared" si="20"/>
        <v>-178412</v>
      </c>
      <c r="D179" s="243">
        <f t="shared" si="20"/>
        <v>-108566</v>
      </c>
      <c r="E179" s="243">
        <f t="shared" si="20"/>
        <v>-97740</v>
      </c>
      <c r="F179" s="350"/>
      <c r="G179" s="351"/>
      <c r="H179" s="351"/>
      <c r="I179" s="351"/>
      <c r="J179" s="352"/>
    </row>
    <row r="180" spans="1:10" ht="15">
      <c r="A180" s="346" t="s">
        <v>48</v>
      </c>
      <c r="B180" s="347"/>
      <c r="C180" s="243">
        <f>SUM(C157,C172)</f>
        <v>180822</v>
      </c>
      <c r="D180" s="243">
        <f>SUM(D157,D172)</f>
        <v>108573</v>
      </c>
      <c r="E180" s="243">
        <f>SUM(E157,E172)</f>
        <v>97740</v>
      </c>
      <c r="F180" s="346" t="s">
        <v>48</v>
      </c>
      <c r="G180" s="347"/>
      <c r="H180" s="243">
        <f>SUM(H159,H174)</f>
        <v>0</v>
      </c>
      <c r="I180" s="243">
        <f>SUM(I159,I174)</f>
        <v>0</v>
      </c>
      <c r="J180" s="243">
        <f>SUM(J159,J174)</f>
        <v>0</v>
      </c>
    </row>
    <row r="181" spans="1:10" ht="15">
      <c r="A181" s="348" t="s">
        <v>19</v>
      </c>
      <c r="B181" s="349"/>
      <c r="C181" s="252">
        <f>SUM(C162+C177)</f>
        <v>190220</v>
      </c>
      <c r="D181" s="252">
        <f>SUM(D162+D177)</f>
        <v>113172</v>
      </c>
      <c r="E181" s="252">
        <f>SUM(E162+E177)</f>
        <v>99518</v>
      </c>
      <c r="F181" s="348" t="s">
        <v>20</v>
      </c>
      <c r="G181" s="349"/>
      <c r="H181" s="252">
        <f>SUM(H162,H177)</f>
        <v>187810</v>
      </c>
      <c r="I181" s="252">
        <f>SUM(I162,I177)</f>
        <v>113165</v>
      </c>
      <c r="J181" s="252">
        <f>SUM(J162,J177)</f>
        <v>99518</v>
      </c>
    </row>
    <row r="182" spans="1:10" ht="15">
      <c r="A182" s="385" t="s">
        <v>373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0" ht="26.25" customHeight="1">
      <c r="A183" s="385"/>
      <c r="B183" s="385"/>
      <c r="C183" s="385"/>
      <c r="D183" s="385"/>
      <c r="E183" s="385"/>
      <c r="F183" s="385"/>
      <c r="G183" s="385"/>
      <c r="H183" s="385"/>
      <c r="I183" s="385"/>
      <c r="J183" s="385"/>
    </row>
    <row r="184" spans="1:10" ht="15">
      <c r="A184" s="1" t="s">
        <v>372</v>
      </c>
      <c r="G184" s="238" t="s">
        <v>269</v>
      </c>
      <c r="H184" s="238"/>
      <c r="J184" s="239" t="s">
        <v>80</v>
      </c>
    </row>
    <row r="185" spans="1:10" ht="12.75" customHeight="1">
      <c r="A185" s="377" t="s">
        <v>35</v>
      </c>
      <c r="B185" s="375" t="s">
        <v>31</v>
      </c>
      <c r="C185" s="372" t="s">
        <v>378</v>
      </c>
      <c r="D185" s="372" t="s">
        <v>379</v>
      </c>
      <c r="E185" s="372" t="s">
        <v>380</v>
      </c>
      <c r="F185" s="377" t="s">
        <v>35</v>
      </c>
      <c r="G185" s="375" t="s">
        <v>36</v>
      </c>
      <c r="H185" s="372" t="s">
        <v>378</v>
      </c>
      <c r="I185" s="372" t="s">
        <v>379</v>
      </c>
      <c r="J185" s="372" t="s">
        <v>380</v>
      </c>
    </row>
    <row r="186" spans="1:10" ht="12.75" customHeight="1">
      <c r="A186" s="377"/>
      <c r="B186" s="375"/>
      <c r="C186" s="373"/>
      <c r="D186" s="373"/>
      <c r="E186" s="373"/>
      <c r="F186" s="377"/>
      <c r="G186" s="375"/>
      <c r="H186" s="373"/>
      <c r="I186" s="373"/>
      <c r="J186" s="373"/>
    </row>
    <row r="187" spans="1:10" ht="30.75" customHeight="1">
      <c r="A187" s="378"/>
      <c r="B187" s="376"/>
      <c r="C187" s="374"/>
      <c r="D187" s="374"/>
      <c r="E187" s="374"/>
      <c r="F187" s="378"/>
      <c r="G187" s="376"/>
      <c r="H187" s="374"/>
      <c r="I187" s="374"/>
      <c r="J187" s="374"/>
    </row>
    <row r="188" spans="1:10" ht="15">
      <c r="A188" s="348" t="s">
        <v>3</v>
      </c>
      <c r="B188" s="368"/>
      <c r="C188" s="368"/>
      <c r="D188" s="368"/>
      <c r="E188" s="368"/>
      <c r="F188" s="348" t="s">
        <v>5</v>
      </c>
      <c r="G188" s="368"/>
      <c r="H188" s="368"/>
      <c r="I188" s="368"/>
      <c r="J188" s="349"/>
    </row>
    <row r="189" spans="1:10" ht="15">
      <c r="A189" s="241" t="s">
        <v>23</v>
      </c>
      <c r="B189" s="242" t="s">
        <v>381</v>
      </c>
      <c r="C189" s="243"/>
      <c r="D189" s="243"/>
      <c r="E189" s="243"/>
      <c r="F189" s="241" t="s">
        <v>23</v>
      </c>
      <c r="G189" s="244" t="s">
        <v>90</v>
      </c>
      <c r="H189" s="243">
        <v>62921</v>
      </c>
      <c r="I189" s="243">
        <v>66678</v>
      </c>
      <c r="J189" s="243">
        <v>85747</v>
      </c>
    </row>
    <row r="190" spans="1:10" ht="15">
      <c r="A190" s="241" t="s">
        <v>24</v>
      </c>
      <c r="B190" s="242" t="s">
        <v>85</v>
      </c>
      <c r="C190" s="265">
        <f>SUM(C191:C193)</f>
        <v>0</v>
      </c>
      <c r="D190" s="265">
        <f>SUM(D191:D193)</f>
        <v>0</v>
      </c>
      <c r="E190" s="265">
        <f>SUM(E191:E193)</f>
        <v>0</v>
      </c>
      <c r="F190" s="241" t="s">
        <v>24</v>
      </c>
      <c r="G190" s="244" t="s">
        <v>387</v>
      </c>
      <c r="H190" s="243">
        <v>16768</v>
      </c>
      <c r="I190" s="243">
        <v>16202</v>
      </c>
      <c r="J190" s="243">
        <v>23153</v>
      </c>
    </row>
    <row r="191" spans="1:10" ht="15">
      <c r="A191" s="245" t="s">
        <v>51</v>
      </c>
      <c r="B191" s="246" t="s">
        <v>86</v>
      </c>
      <c r="C191" s="247"/>
      <c r="D191" s="247"/>
      <c r="E191" s="247"/>
      <c r="F191" s="241" t="s">
        <v>25</v>
      </c>
      <c r="G191" s="244" t="s">
        <v>91</v>
      </c>
      <c r="H191" s="243">
        <v>11914</v>
      </c>
      <c r="I191" s="243">
        <v>14177</v>
      </c>
      <c r="J191" s="243">
        <v>13521</v>
      </c>
    </row>
    <row r="192" spans="1:10" ht="15">
      <c r="A192" s="245" t="s">
        <v>37</v>
      </c>
      <c r="B192" s="246" t="s">
        <v>41</v>
      </c>
      <c r="C192" s="247"/>
      <c r="D192" s="247"/>
      <c r="E192" s="247" t="s">
        <v>50</v>
      </c>
      <c r="F192" s="241" t="s">
        <v>26</v>
      </c>
      <c r="G192" s="244" t="s">
        <v>237</v>
      </c>
      <c r="H192" s="243">
        <f>SUM(H193+H194+H195)</f>
        <v>0</v>
      </c>
      <c r="I192" s="243">
        <f>SUM(I193+I194+I195)</f>
        <v>0</v>
      </c>
      <c r="J192" s="243">
        <f>SUM(J193+J194+J195)</f>
        <v>0</v>
      </c>
    </row>
    <row r="193" spans="1:10" ht="15">
      <c r="A193" s="245" t="s">
        <v>40</v>
      </c>
      <c r="B193" s="246" t="s">
        <v>155</v>
      </c>
      <c r="C193" s="247"/>
      <c r="D193" s="247"/>
      <c r="E193" s="247"/>
      <c r="F193" s="248" t="s">
        <v>52</v>
      </c>
      <c r="G193" s="246" t="s">
        <v>478</v>
      </c>
      <c r="H193" s="247"/>
      <c r="I193" s="247"/>
      <c r="J193" s="247"/>
    </row>
    <row r="194" spans="1:10" ht="15">
      <c r="A194" s="249" t="s">
        <v>25</v>
      </c>
      <c r="B194" s="244" t="s">
        <v>238</v>
      </c>
      <c r="C194" s="243">
        <f>SUM(C195:C197)</f>
        <v>125</v>
      </c>
      <c r="D194" s="243">
        <f>SUM(D195:D197)</f>
        <v>330</v>
      </c>
      <c r="E194" s="243">
        <f>SUM(E195:E197)</f>
        <v>0</v>
      </c>
      <c r="F194" s="248" t="s">
        <v>53</v>
      </c>
      <c r="G194" s="246" t="s">
        <v>493</v>
      </c>
      <c r="H194" s="247"/>
      <c r="I194" s="247"/>
      <c r="J194" s="247"/>
    </row>
    <row r="195" spans="1:10" ht="15">
      <c r="A195" s="248" t="s">
        <v>42</v>
      </c>
      <c r="B195" s="250" t="s">
        <v>239</v>
      </c>
      <c r="C195" s="247"/>
      <c r="D195" s="247"/>
      <c r="E195" s="247"/>
      <c r="F195" s="248" t="s">
        <v>54</v>
      </c>
      <c r="G195" s="246" t="s">
        <v>240</v>
      </c>
      <c r="H195" s="243"/>
      <c r="I195" s="243"/>
      <c r="J195" s="247"/>
    </row>
    <row r="196" spans="1:10" ht="15">
      <c r="A196" s="248" t="s">
        <v>57</v>
      </c>
      <c r="B196" s="246" t="s">
        <v>241</v>
      </c>
      <c r="C196" s="247"/>
      <c r="D196" s="247"/>
      <c r="E196" s="247"/>
      <c r="F196" s="251" t="s">
        <v>32</v>
      </c>
      <c r="G196" s="242" t="s">
        <v>15</v>
      </c>
      <c r="H196" s="243"/>
      <c r="I196" s="243"/>
      <c r="J196" s="243"/>
    </row>
    <row r="197" spans="1:10" ht="15">
      <c r="A197" s="248" t="s">
        <v>58</v>
      </c>
      <c r="B197" s="250" t="s">
        <v>385</v>
      </c>
      <c r="C197" s="247">
        <v>125</v>
      </c>
      <c r="D197" s="247">
        <v>330</v>
      </c>
      <c r="E197" s="247"/>
      <c r="F197" s="379"/>
      <c r="G197" s="380"/>
      <c r="H197" s="380"/>
      <c r="I197" s="380"/>
      <c r="J197" s="381"/>
    </row>
    <row r="198" spans="1:10" ht="15">
      <c r="A198" s="251" t="s">
        <v>26</v>
      </c>
      <c r="B198" s="244" t="s">
        <v>386</v>
      </c>
      <c r="C198" s="243"/>
      <c r="D198" s="243"/>
      <c r="E198" s="243"/>
      <c r="F198" s="386"/>
      <c r="G198" s="387"/>
      <c r="H198" s="387"/>
      <c r="I198" s="387"/>
      <c r="J198" s="388"/>
    </row>
    <row r="199" spans="1:10" ht="15">
      <c r="A199" s="348" t="s">
        <v>87</v>
      </c>
      <c r="B199" s="349"/>
      <c r="C199" s="252">
        <f>SUM(C198+C194+C190+C189)</f>
        <v>125</v>
      </c>
      <c r="D199" s="252">
        <f>SUM(D198+D194+D190+D189)</f>
        <v>330</v>
      </c>
      <c r="E199" s="252">
        <f>SUM(E198+E194+E190+E189)</f>
        <v>0</v>
      </c>
      <c r="F199" s="348" t="s">
        <v>92</v>
      </c>
      <c r="G199" s="349"/>
      <c r="H199" s="252">
        <f>SUM(H189+H190+H191+H192+H196)</f>
        <v>91603</v>
      </c>
      <c r="I199" s="252">
        <f>SUM(I189+I190+I191+I192+I196)</f>
        <v>97057</v>
      </c>
      <c r="J199" s="252">
        <f>SUM(J189+J190+J191+J192+J196)</f>
        <v>122421</v>
      </c>
    </row>
    <row r="200" spans="1:10" ht="15.75">
      <c r="A200" s="353" t="s">
        <v>243</v>
      </c>
      <c r="B200" s="354"/>
      <c r="C200" s="253">
        <f>C199-H199</f>
        <v>-91478</v>
      </c>
      <c r="D200" s="253">
        <f>D199-I199</f>
        <v>-96727</v>
      </c>
      <c r="E200" s="253">
        <f>E199-J199</f>
        <v>-122421</v>
      </c>
      <c r="F200" s="350"/>
      <c r="G200" s="351"/>
      <c r="H200" s="351"/>
      <c r="I200" s="351"/>
      <c r="J200" s="352"/>
    </row>
    <row r="201" spans="1:10" ht="15">
      <c r="A201" s="346"/>
      <c r="B201" s="364"/>
      <c r="C201" s="364"/>
      <c r="D201" s="364"/>
      <c r="E201" s="347"/>
      <c r="F201" s="369"/>
      <c r="G201" s="370"/>
      <c r="H201" s="370"/>
      <c r="I201" s="370"/>
      <c r="J201" s="371"/>
    </row>
    <row r="202" spans="1:10" ht="15">
      <c r="A202" s="241" t="s">
        <v>32</v>
      </c>
      <c r="B202" s="244" t="s">
        <v>244</v>
      </c>
      <c r="C202" s="243">
        <f>C203+C204+C205</f>
        <v>91503</v>
      </c>
      <c r="D202" s="243">
        <f>D203+D204+D205</f>
        <v>96732</v>
      </c>
      <c r="E202" s="243">
        <f>E203+E204+E205</f>
        <v>122421</v>
      </c>
      <c r="F202" s="369"/>
      <c r="G202" s="370"/>
      <c r="H202" s="370"/>
      <c r="I202" s="370"/>
      <c r="J202" s="371"/>
    </row>
    <row r="203" spans="1:10" ht="15">
      <c r="A203" s="248" t="s">
        <v>245</v>
      </c>
      <c r="B203" s="255" t="s">
        <v>246</v>
      </c>
      <c r="C203" s="247">
        <v>91503</v>
      </c>
      <c r="D203" s="247">
        <v>96707</v>
      </c>
      <c r="E203" s="247">
        <v>122416</v>
      </c>
      <c r="F203" s="369"/>
      <c r="G203" s="370"/>
      <c r="H203" s="370"/>
      <c r="I203" s="370"/>
      <c r="J203" s="371"/>
    </row>
    <row r="204" spans="1:10" ht="15">
      <c r="A204" s="248" t="s">
        <v>247</v>
      </c>
      <c r="B204" s="246" t="s">
        <v>248</v>
      </c>
      <c r="C204" s="247"/>
      <c r="D204" s="247">
        <v>25</v>
      </c>
      <c r="E204" s="247">
        <v>5</v>
      </c>
      <c r="F204" s="251" t="s">
        <v>27</v>
      </c>
      <c r="G204" s="242" t="s">
        <v>179</v>
      </c>
      <c r="H204" s="243">
        <f>H205+H206</f>
        <v>0</v>
      </c>
      <c r="I204" s="243">
        <f>I205+I206</f>
        <v>0</v>
      </c>
      <c r="J204" s="243">
        <f>J205+J206</f>
        <v>0</v>
      </c>
    </row>
    <row r="205" spans="1:10" ht="15">
      <c r="A205" s="248" t="s">
        <v>249</v>
      </c>
      <c r="B205" s="246" t="s">
        <v>250</v>
      </c>
      <c r="C205" s="247"/>
      <c r="D205" s="247"/>
      <c r="E205" s="247"/>
      <c r="F205" s="248" t="s">
        <v>382</v>
      </c>
      <c r="G205" s="246" t="s">
        <v>251</v>
      </c>
      <c r="H205" s="243"/>
      <c r="I205" s="243"/>
      <c r="J205" s="243"/>
    </row>
    <row r="206" spans="1:10" ht="15.75">
      <c r="A206" s="365" t="s">
        <v>88</v>
      </c>
      <c r="B206" s="365"/>
      <c r="C206" s="253">
        <f>C202-H204</f>
        <v>91503</v>
      </c>
      <c r="D206" s="253">
        <f>D202-I204</f>
        <v>96732</v>
      </c>
      <c r="E206" s="253">
        <f>E202-J204</f>
        <v>122421</v>
      </c>
      <c r="F206" s="248" t="s">
        <v>383</v>
      </c>
      <c r="G206" s="255" t="s">
        <v>252</v>
      </c>
      <c r="H206" s="267"/>
      <c r="I206" s="267"/>
      <c r="J206" s="267"/>
    </row>
    <row r="207" spans="1:10" ht="15">
      <c r="A207" s="366" t="s">
        <v>43</v>
      </c>
      <c r="B207" s="367"/>
      <c r="C207" s="256">
        <f>SUM(C199,C202)</f>
        <v>91628</v>
      </c>
      <c r="D207" s="256">
        <f>SUM(D199,D202)</f>
        <v>97062</v>
      </c>
      <c r="E207" s="256">
        <f>SUM(E199,E202)</f>
        <v>122421</v>
      </c>
      <c r="F207" s="366" t="s">
        <v>44</v>
      </c>
      <c r="G207" s="367"/>
      <c r="H207" s="256">
        <f>SUM(H199,H204)</f>
        <v>91603</v>
      </c>
      <c r="I207" s="256">
        <f>SUM(I199,I204)</f>
        <v>97057</v>
      </c>
      <c r="J207" s="256">
        <f>SUM(J199,J204)</f>
        <v>122421</v>
      </c>
    </row>
    <row r="208" spans="1:10" ht="15">
      <c r="A208" s="348" t="s">
        <v>4</v>
      </c>
      <c r="B208" s="368"/>
      <c r="C208" s="368"/>
      <c r="D208" s="368"/>
      <c r="E208" s="368"/>
      <c r="F208" s="348" t="s">
        <v>6</v>
      </c>
      <c r="G208" s="368"/>
      <c r="H208" s="368"/>
      <c r="I208" s="368"/>
      <c r="J208" s="349"/>
    </row>
    <row r="209" spans="1:10" ht="15">
      <c r="A209" s="241" t="s">
        <v>23</v>
      </c>
      <c r="B209" s="244" t="s">
        <v>178</v>
      </c>
      <c r="C209" s="243"/>
      <c r="D209" s="243"/>
      <c r="E209" s="243"/>
      <c r="F209" s="241" t="s">
        <v>23</v>
      </c>
      <c r="G209" s="244" t="s">
        <v>181</v>
      </c>
      <c r="H209" s="243"/>
      <c r="I209" s="243"/>
      <c r="J209" s="243">
        <v>1000</v>
      </c>
    </row>
    <row r="210" spans="1:10" ht="15">
      <c r="A210" s="241" t="s">
        <v>24</v>
      </c>
      <c r="B210" s="244" t="s">
        <v>255</v>
      </c>
      <c r="C210" s="243">
        <f>C211+C212</f>
        <v>0</v>
      </c>
      <c r="D210" s="243">
        <f>D211+D212</f>
        <v>0</v>
      </c>
      <c r="E210" s="243">
        <f>E211+E212</f>
        <v>0</v>
      </c>
      <c r="F210" s="241" t="s">
        <v>24</v>
      </c>
      <c r="G210" s="244" t="s">
        <v>180</v>
      </c>
      <c r="H210" s="243"/>
      <c r="I210" s="243"/>
      <c r="J210" s="243"/>
    </row>
    <row r="211" spans="1:10" ht="15">
      <c r="A211" s="248" t="s">
        <v>256</v>
      </c>
      <c r="B211" s="250" t="s">
        <v>257</v>
      </c>
      <c r="C211" s="247"/>
      <c r="D211" s="247"/>
      <c r="E211" s="247"/>
      <c r="F211" s="241" t="s">
        <v>25</v>
      </c>
      <c r="G211" s="242" t="s">
        <v>253</v>
      </c>
      <c r="H211" s="243">
        <f>SUM(H212:H213)</f>
        <v>0</v>
      </c>
      <c r="I211" s="243">
        <f>SUM(I212:I213)</f>
        <v>0</v>
      </c>
      <c r="J211" s="243">
        <f>SUM(J212:J213)</f>
        <v>0</v>
      </c>
    </row>
    <row r="212" spans="1:10" ht="15">
      <c r="A212" s="248" t="s">
        <v>177</v>
      </c>
      <c r="B212" s="250" t="s">
        <v>388</v>
      </c>
      <c r="C212" s="243"/>
      <c r="D212" s="243"/>
      <c r="E212" s="243"/>
      <c r="F212" s="248" t="s">
        <v>42</v>
      </c>
      <c r="G212" s="255" t="s">
        <v>254</v>
      </c>
      <c r="H212" s="247"/>
      <c r="I212" s="247"/>
      <c r="J212" s="247"/>
    </row>
    <row r="213" spans="1:10" ht="15">
      <c r="A213" s="251" t="s">
        <v>25</v>
      </c>
      <c r="B213" s="244" t="s">
        <v>389</v>
      </c>
      <c r="C213" s="243"/>
      <c r="D213" s="243"/>
      <c r="E213" s="243"/>
      <c r="F213" s="248" t="s">
        <v>57</v>
      </c>
      <c r="G213" s="255" t="s">
        <v>384</v>
      </c>
      <c r="H213" s="243"/>
      <c r="I213" s="243"/>
      <c r="J213" s="243"/>
    </row>
    <row r="214" spans="1:10" ht="15">
      <c r="A214" s="348" t="s">
        <v>93</v>
      </c>
      <c r="B214" s="349"/>
      <c r="C214" s="252">
        <f>SUM(C209,C213,C210)</f>
        <v>0</v>
      </c>
      <c r="D214" s="252">
        <f>SUM(D209,D213,D210)</f>
        <v>0</v>
      </c>
      <c r="E214" s="252">
        <f>SUM(E209,E213,E210)</f>
        <v>0</v>
      </c>
      <c r="F214" s="348" t="s">
        <v>94</v>
      </c>
      <c r="G214" s="349"/>
      <c r="H214" s="252">
        <f>SUM(H209+H210+H211)</f>
        <v>0</v>
      </c>
      <c r="I214" s="252">
        <f>SUM(I209+I210+I211)</f>
        <v>0</v>
      </c>
      <c r="J214" s="252">
        <f>SUM(J209+J210+J211)</f>
        <v>1000</v>
      </c>
    </row>
    <row r="215" spans="1:10" ht="15.75">
      <c r="A215" s="353" t="s">
        <v>258</v>
      </c>
      <c r="B215" s="354"/>
      <c r="C215" s="253">
        <f>C214-H214</f>
        <v>0</v>
      </c>
      <c r="D215" s="253">
        <f>D214-I214</f>
        <v>0</v>
      </c>
      <c r="E215" s="253">
        <f>E214-J214</f>
        <v>-1000</v>
      </c>
      <c r="F215" s="355"/>
      <c r="G215" s="356"/>
      <c r="H215" s="356"/>
      <c r="I215" s="356"/>
      <c r="J215" s="357"/>
    </row>
    <row r="216" spans="1:10" ht="15">
      <c r="A216" s="346"/>
      <c r="B216" s="364"/>
      <c r="C216" s="364"/>
      <c r="D216" s="364"/>
      <c r="E216" s="347"/>
      <c r="F216" s="358"/>
      <c r="G216" s="359"/>
      <c r="H216" s="359"/>
      <c r="I216" s="359"/>
      <c r="J216" s="360"/>
    </row>
    <row r="217" spans="1:10" ht="15">
      <c r="A217" s="241" t="s">
        <v>26</v>
      </c>
      <c r="B217" s="242" t="s">
        <v>259</v>
      </c>
      <c r="C217" s="243">
        <f>C218+C219+C220</f>
        <v>0</v>
      </c>
      <c r="D217" s="243">
        <f>D218+D219+D220</f>
        <v>0</v>
      </c>
      <c r="E217" s="243">
        <f>E218+E219+E220</f>
        <v>1000</v>
      </c>
      <c r="F217" s="358"/>
      <c r="G217" s="359"/>
      <c r="H217" s="359"/>
      <c r="I217" s="359"/>
      <c r="J217" s="360"/>
    </row>
    <row r="218" spans="1:10" ht="15">
      <c r="A218" s="248" t="s">
        <v>52</v>
      </c>
      <c r="B218" s="250" t="s">
        <v>260</v>
      </c>
      <c r="C218" s="247"/>
      <c r="D218" s="247"/>
      <c r="E218" s="247">
        <v>1000</v>
      </c>
      <c r="F218" s="361"/>
      <c r="G218" s="362"/>
      <c r="H218" s="362"/>
      <c r="I218" s="362"/>
      <c r="J218" s="363"/>
    </row>
    <row r="219" spans="1:10" ht="15">
      <c r="A219" s="248" t="s">
        <v>53</v>
      </c>
      <c r="B219" s="250" t="s">
        <v>261</v>
      </c>
      <c r="C219" s="272"/>
      <c r="D219" s="272"/>
      <c r="E219" s="272"/>
      <c r="F219" s="251" t="s">
        <v>32</v>
      </c>
      <c r="G219" s="242" t="s">
        <v>182</v>
      </c>
      <c r="H219" s="272">
        <f>+H220</f>
        <v>0</v>
      </c>
      <c r="I219" s="272">
        <f>+I220</f>
        <v>0</v>
      </c>
      <c r="J219" s="272">
        <f>+J220</f>
        <v>0</v>
      </c>
    </row>
    <row r="220" spans="1:10" ht="15">
      <c r="A220" s="248" t="s">
        <v>54</v>
      </c>
      <c r="B220" s="250" t="s">
        <v>262</v>
      </c>
      <c r="C220" s="269"/>
      <c r="D220" s="269"/>
      <c r="E220" s="269"/>
      <c r="F220" s="248" t="s">
        <v>56</v>
      </c>
      <c r="G220" s="255" t="s">
        <v>263</v>
      </c>
      <c r="H220" s="272"/>
      <c r="I220" s="272"/>
      <c r="J220" s="272"/>
    </row>
    <row r="221" spans="1:10" ht="15.75">
      <c r="A221" s="365" t="s">
        <v>89</v>
      </c>
      <c r="B221" s="365"/>
      <c r="C221" s="279">
        <f>C217-H219</f>
        <v>0</v>
      </c>
      <c r="D221" s="279">
        <f>D217-I219</f>
        <v>0</v>
      </c>
      <c r="E221" s="279">
        <f>E217-J219</f>
        <v>1000</v>
      </c>
      <c r="F221" s="346"/>
      <c r="G221" s="364"/>
      <c r="H221" s="364"/>
      <c r="I221" s="364"/>
      <c r="J221" s="347"/>
    </row>
    <row r="222" spans="1:10" ht="15">
      <c r="A222" s="366" t="s">
        <v>45</v>
      </c>
      <c r="B222" s="367"/>
      <c r="C222" s="270">
        <f>SUM(C214,C217)</f>
        <v>0</v>
      </c>
      <c r="D222" s="270">
        <f>SUM(D214,D217)</f>
        <v>0</v>
      </c>
      <c r="E222" s="270">
        <f>SUM(E214,E217)</f>
        <v>1000</v>
      </c>
      <c r="F222" s="366" t="s">
        <v>46</v>
      </c>
      <c r="G222" s="367"/>
      <c r="H222" s="270">
        <f>SUM(H214,H219)</f>
        <v>0</v>
      </c>
      <c r="I222" s="270">
        <f>SUM(I214,I219)</f>
        <v>0</v>
      </c>
      <c r="J222" s="270">
        <f>SUM(J214,J219)</f>
        <v>1000</v>
      </c>
    </row>
    <row r="223" spans="1:10" ht="15">
      <c r="A223" s="348" t="s">
        <v>47</v>
      </c>
      <c r="B223" s="349"/>
      <c r="C223" s="271">
        <f aca="true" t="shared" si="21" ref="C223:E224">SUM(C199,C214)</f>
        <v>125</v>
      </c>
      <c r="D223" s="271">
        <f t="shared" si="21"/>
        <v>330</v>
      </c>
      <c r="E223" s="271">
        <f t="shared" si="21"/>
        <v>0</v>
      </c>
      <c r="F223" s="348" t="s">
        <v>49</v>
      </c>
      <c r="G223" s="349"/>
      <c r="H223" s="271">
        <f>SUM(H199,H214)</f>
        <v>91603</v>
      </c>
      <c r="I223" s="271">
        <f>SUM(I199,I214)</f>
        <v>97057</v>
      </c>
      <c r="J223" s="271">
        <f>SUM(J199,J214)</f>
        <v>123421</v>
      </c>
    </row>
    <row r="224" spans="1:10" ht="15">
      <c r="A224" s="346" t="s">
        <v>264</v>
      </c>
      <c r="B224" s="347"/>
      <c r="C224" s="272">
        <f t="shared" si="21"/>
        <v>-91478</v>
      </c>
      <c r="D224" s="272">
        <f t="shared" si="21"/>
        <v>-96727</v>
      </c>
      <c r="E224" s="272">
        <f t="shared" si="21"/>
        <v>-123421</v>
      </c>
      <c r="F224" s="350"/>
      <c r="G224" s="351"/>
      <c r="H224" s="351"/>
      <c r="I224" s="351"/>
      <c r="J224" s="352"/>
    </row>
    <row r="225" spans="1:10" ht="15">
      <c r="A225" s="346" t="s">
        <v>48</v>
      </c>
      <c r="B225" s="347"/>
      <c r="C225" s="272">
        <f>SUM(C202,C217)</f>
        <v>91503</v>
      </c>
      <c r="D225" s="272">
        <f>SUM(D202,D217)</f>
        <v>96732</v>
      </c>
      <c r="E225" s="272">
        <f>SUM(E202,E217)</f>
        <v>123421</v>
      </c>
      <c r="F225" s="346" t="s">
        <v>48</v>
      </c>
      <c r="G225" s="347"/>
      <c r="H225" s="272">
        <f>SUM(H204,H219)</f>
        <v>0</v>
      </c>
      <c r="I225" s="272">
        <f>SUM(I204,I219)</f>
        <v>0</v>
      </c>
      <c r="J225" s="272">
        <f>SUM(J204,J219)</f>
        <v>0</v>
      </c>
    </row>
    <row r="226" spans="1:10" ht="15">
      <c r="A226" s="348" t="s">
        <v>19</v>
      </c>
      <c r="B226" s="349"/>
      <c r="C226" s="252">
        <f>SUM(C207,C222)</f>
        <v>91628</v>
      </c>
      <c r="D226" s="252">
        <f>SUM(D207,D222)</f>
        <v>97062</v>
      </c>
      <c r="E226" s="252">
        <f>SUM(E207,E222)</f>
        <v>123421</v>
      </c>
      <c r="F226" s="348" t="s">
        <v>20</v>
      </c>
      <c r="G226" s="349"/>
      <c r="H226" s="252">
        <f>SUM(H207,H222)</f>
        <v>91603</v>
      </c>
      <c r="I226" s="252">
        <f>SUM(I207,I222)</f>
        <v>97057</v>
      </c>
      <c r="J226" s="252">
        <f>SUM(J207,J222)</f>
        <v>123421</v>
      </c>
    </row>
    <row r="227" spans="1:10" ht="15">
      <c r="A227" s="385" t="s">
        <v>375</v>
      </c>
      <c r="B227" s="385"/>
      <c r="C227" s="385"/>
      <c r="D227" s="385"/>
      <c r="E227" s="385"/>
      <c r="F227" s="385"/>
      <c r="G227" s="385"/>
      <c r="H227" s="385"/>
      <c r="I227" s="385"/>
      <c r="J227" s="385"/>
    </row>
    <row r="228" spans="1:10" ht="15">
      <c r="A228" s="385"/>
      <c r="B228" s="385"/>
      <c r="C228" s="385"/>
      <c r="D228" s="385"/>
      <c r="E228" s="385"/>
      <c r="F228" s="385"/>
      <c r="G228" s="385"/>
      <c r="H228" s="385"/>
      <c r="I228" s="385"/>
      <c r="J228" s="385"/>
    </row>
    <row r="229" spans="1:10" ht="15">
      <c r="A229" s="1" t="s">
        <v>374</v>
      </c>
      <c r="G229" s="238" t="s">
        <v>270</v>
      </c>
      <c r="H229" s="238"/>
      <c r="J229" s="239" t="s">
        <v>80</v>
      </c>
    </row>
    <row r="230" spans="1:10" ht="12.75" customHeight="1">
      <c r="A230" s="377" t="s">
        <v>35</v>
      </c>
      <c r="B230" s="375" t="s">
        <v>31</v>
      </c>
      <c r="C230" s="372" t="s">
        <v>378</v>
      </c>
      <c r="D230" s="372" t="s">
        <v>379</v>
      </c>
      <c r="E230" s="372" t="s">
        <v>380</v>
      </c>
      <c r="F230" s="377" t="s">
        <v>35</v>
      </c>
      <c r="G230" s="375" t="s">
        <v>36</v>
      </c>
      <c r="H230" s="372" t="s">
        <v>378</v>
      </c>
      <c r="I230" s="372" t="s">
        <v>379</v>
      </c>
      <c r="J230" s="372" t="s">
        <v>380</v>
      </c>
    </row>
    <row r="231" spans="1:10" ht="12.75" customHeight="1">
      <c r="A231" s="377"/>
      <c r="B231" s="375"/>
      <c r="C231" s="373"/>
      <c r="D231" s="373"/>
      <c r="E231" s="373"/>
      <c r="F231" s="377"/>
      <c r="G231" s="375"/>
      <c r="H231" s="373"/>
      <c r="I231" s="373"/>
      <c r="J231" s="373"/>
    </row>
    <row r="232" spans="1:10" ht="27" customHeight="1">
      <c r="A232" s="378"/>
      <c r="B232" s="376"/>
      <c r="C232" s="374"/>
      <c r="D232" s="374"/>
      <c r="E232" s="374"/>
      <c r="F232" s="378"/>
      <c r="G232" s="376"/>
      <c r="H232" s="374"/>
      <c r="I232" s="374"/>
      <c r="J232" s="374"/>
    </row>
    <row r="233" spans="1:10" ht="15">
      <c r="A233" s="348" t="s">
        <v>3</v>
      </c>
      <c r="B233" s="368"/>
      <c r="C233" s="368"/>
      <c r="D233" s="368"/>
      <c r="E233" s="368"/>
      <c r="F233" s="348" t="s">
        <v>5</v>
      </c>
      <c r="G233" s="368"/>
      <c r="H233" s="368"/>
      <c r="I233" s="368"/>
      <c r="J233" s="349"/>
    </row>
    <row r="234" spans="1:10" ht="15">
      <c r="A234" s="241" t="s">
        <v>23</v>
      </c>
      <c r="B234" s="242" t="s">
        <v>381</v>
      </c>
      <c r="C234" s="243">
        <v>15339</v>
      </c>
      <c r="D234" s="243">
        <v>14226</v>
      </c>
      <c r="E234" s="243">
        <v>13261</v>
      </c>
      <c r="F234" s="241" t="s">
        <v>23</v>
      </c>
      <c r="G234" s="244" t="s">
        <v>90</v>
      </c>
      <c r="H234" s="243">
        <v>18202</v>
      </c>
      <c r="I234" s="243">
        <v>19895</v>
      </c>
      <c r="J234" s="243">
        <v>21112</v>
      </c>
    </row>
    <row r="235" spans="1:10" ht="15">
      <c r="A235" s="241" t="s">
        <v>24</v>
      </c>
      <c r="B235" s="242" t="s">
        <v>85</v>
      </c>
      <c r="C235" s="265">
        <f>SUM(C236:C238)</f>
        <v>0</v>
      </c>
      <c r="D235" s="265">
        <f>SUM(D236:D238)</f>
        <v>0</v>
      </c>
      <c r="E235" s="265">
        <f>SUM(E236:E238)</f>
        <v>0</v>
      </c>
      <c r="F235" s="241" t="s">
        <v>24</v>
      </c>
      <c r="G235" s="244" t="s">
        <v>387</v>
      </c>
      <c r="H235" s="243">
        <v>4865</v>
      </c>
      <c r="I235" s="243">
        <v>5076</v>
      </c>
      <c r="J235" s="243">
        <v>5584</v>
      </c>
    </row>
    <row r="236" spans="1:10" ht="15">
      <c r="A236" s="245" t="s">
        <v>51</v>
      </c>
      <c r="B236" s="246" t="s">
        <v>86</v>
      </c>
      <c r="C236" s="247"/>
      <c r="D236" s="247"/>
      <c r="E236" s="247"/>
      <c r="F236" s="241" t="s">
        <v>25</v>
      </c>
      <c r="G236" s="244" t="s">
        <v>91</v>
      </c>
      <c r="H236" s="243">
        <v>17553</v>
      </c>
      <c r="I236" s="243">
        <v>18787</v>
      </c>
      <c r="J236" s="243">
        <v>16882</v>
      </c>
    </row>
    <row r="237" spans="1:10" ht="15">
      <c r="A237" s="245" t="s">
        <v>37</v>
      </c>
      <c r="B237" s="246" t="s">
        <v>41</v>
      </c>
      <c r="C237" s="247"/>
      <c r="D237" s="247"/>
      <c r="E237" s="247"/>
      <c r="F237" s="241" t="s">
        <v>26</v>
      </c>
      <c r="G237" s="244" t="s">
        <v>237</v>
      </c>
      <c r="H237" s="243">
        <f>SUM(H238+H239+H240)</f>
        <v>0</v>
      </c>
      <c r="I237" s="243">
        <f>SUM(I238+I239+I240)</f>
        <v>1328</v>
      </c>
      <c r="J237" s="243">
        <f>SUM(J238+J239+J240)</f>
        <v>1213</v>
      </c>
    </row>
    <row r="238" spans="1:10" ht="15">
      <c r="A238" s="245" t="s">
        <v>40</v>
      </c>
      <c r="B238" s="246" t="s">
        <v>155</v>
      </c>
      <c r="C238" s="247"/>
      <c r="D238" s="247"/>
      <c r="E238" s="247"/>
      <c r="F238" s="248" t="s">
        <v>52</v>
      </c>
      <c r="G238" s="246" t="s">
        <v>478</v>
      </c>
      <c r="H238" s="247"/>
      <c r="I238" s="247">
        <v>1328</v>
      </c>
      <c r="J238" s="247">
        <v>1213</v>
      </c>
    </row>
    <row r="239" spans="1:10" ht="15">
      <c r="A239" s="249" t="s">
        <v>25</v>
      </c>
      <c r="B239" s="244" t="s">
        <v>238</v>
      </c>
      <c r="C239" s="243">
        <f>SUM(C240:C242)</f>
        <v>0</v>
      </c>
      <c r="D239" s="243">
        <f>SUM(D240:D242)</f>
        <v>332</v>
      </c>
      <c r="E239" s="243">
        <f>SUM(E240:E242)</f>
        <v>0</v>
      </c>
      <c r="F239" s="248" t="s">
        <v>53</v>
      </c>
      <c r="G239" s="246" t="s">
        <v>493</v>
      </c>
      <c r="H239" s="247"/>
      <c r="I239" s="247"/>
      <c r="J239" s="247"/>
    </row>
    <row r="240" spans="1:10" ht="15">
      <c r="A240" s="248" t="s">
        <v>42</v>
      </c>
      <c r="B240" s="250" t="s">
        <v>239</v>
      </c>
      <c r="C240" s="247"/>
      <c r="D240" s="247"/>
      <c r="E240" s="247"/>
      <c r="F240" s="248" t="s">
        <v>54</v>
      </c>
      <c r="G240" s="246" t="s">
        <v>240</v>
      </c>
      <c r="H240" s="243"/>
      <c r="I240" s="243"/>
      <c r="J240" s="247"/>
    </row>
    <row r="241" spans="1:10" ht="15">
      <c r="A241" s="248" t="s">
        <v>57</v>
      </c>
      <c r="B241" s="246" t="s">
        <v>241</v>
      </c>
      <c r="C241" s="247"/>
      <c r="D241" s="247"/>
      <c r="E241" s="247"/>
      <c r="F241" s="251" t="s">
        <v>32</v>
      </c>
      <c r="G241" s="242" t="s">
        <v>15</v>
      </c>
      <c r="H241" s="247"/>
      <c r="I241" s="247"/>
      <c r="J241" s="247"/>
    </row>
    <row r="242" spans="1:10" ht="15">
      <c r="A242" s="248" t="s">
        <v>58</v>
      </c>
      <c r="B242" s="250" t="s">
        <v>385</v>
      </c>
      <c r="C242" s="247"/>
      <c r="D242" s="247">
        <v>332</v>
      </c>
      <c r="E242" s="247"/>
      <c r="F242" s="379"/>
      <c r="G242" s="380"/>
      <c r="H242" s="380"/>
      <c r="I242" s="380"/>
      <c r="J242" s="381"/>
    </row>
    <row r="243" spans="1:10" ht="15">
      <c r="A243" s="251" t="s">
        <v>26</v>
      </c>
      <c r="B243" s="244" t="s">
        <v>386</v>
      </c>
      <c r="C243" s="243">
        <v>90</v>
      </c>
      <c r="D243" s="243">
        <v>68</v>
      </c>
      <c r="E243" s="243"/>
      <c r="F243" s="386"/>
      <c r="G243" s="387"/>
      <c r="H243" s="387"/>
      <c r="I243" s="387"/>
      <c r="J243" s="388"/>
    </row>
    <row r="244" spans="1:10" ht="15">
      <c r="A244" s="348" t="s">
        <v>87</v>
      </c>
      <c r="B244" s="349"/>
      <c r="C244" s="252">
        <f>SUM(C243+C239+C235+C234)</f>
        <v>15429</v>
      </c>
      <c r="D244" s="252">
        <f>SUM(D243+D239+D235+D234)</f>
        <v>14626</v>
      </c>
      <c r="E244" s="252">
        <f>SUM(E243+E239+E235+E234)</f>
        <v>13261</v>
      </c>
      <c r="F244" s="348" t="s">
        <v>92</v>
      </c>
      <c r="G244" s="349"/>
      <c r="H244" s="252">
        <f>SUM(H234+H235+H236+H237+H241)</f>
        <v>40620</v>
      </c>
      <c r="I244" s="252">
        <f>SUM(I234+I235+I236+I237+I241)</f>
        <v>45086</v>
      </c>
      <c r="J244" s="252">
        <f>SUM(J234+J235+J236+J237+J241)</f>
        <v>44791</v>
      </c>
    </row>
    <row r="245" spans="1:10" ht="15.75">
      <c r="A245" s="353" t="s">
        <v>243</v>
      </c>
      <c r="B245" s="354"/>
      <c r="C245" s="253">
        <f>C244-H244</f>
        <v>-25191</v>
      </c>
      <c r="D245" s="253">
        <f>D244-I244</f>
        <v>-30460</v>
      </c>
      <c r="E245" s="253">
        <f>E244-J244</f>
        <v>-31530</v>
      </c>
      <c r="F245" s="350"/>
      <c r="G245" s="351"/>
      <c r="H245" s="351"/>
      <c r="I245" s="351"/>
      <c r="J245" s="352"/>
    </row>
    <row r="246" spans="1:10" ht="15">
      <c r="A246" s="346"/>
      <c r="B246" s="364"/>
      <c r="C246" s="364"/>
      <c r="D246" s="364"/>
      <c r="E246" s="347"/>
      <c r="F246" s="369"/>
      <c r="G246" s="370"/>
      <c r="H246" s="370"/>
      <c r="I246" s="370"/>
      <c r="J246" s="371"/>
    </row>
    <row r="247" spans="1:10" ht="15">
      <c r="A247" s="241" t="s">
        <v>32</v>
      </c>
      <c r="B247" s="244" t="s">
        <v>244</v>
      </c>
      <c r="C247" s="243">
        <f>C248+C249+C250</f>
        <v>25206</v>
      </c>
      <c r="D247" s="243">
        <f>D248+D249+D250</f>
        <v>30467</v>
      </c>
      <c r="E247" s="243">
        <f>E248+E249+E250</f>
        <v>31530</v>
      </c>
      <c r="F247" s="369"/>
      <c r="G247" s="370"/>
      <c r="H247" s="370"/>
      <c r="I247" s="370"/>
      <c r="J247" s="371"/>
    </row>
    <row r="248" spans="1:10" ht="15">
      <c r="A248" s="248" t="s">
        <v>245</v>
      </c>
      <c r="B248" s="255" t="s">
        <v>246</v>
      </c>
      <c r="C248" s="247">
        <v>25206</v>
      </c>
      <c r="D248" s="247">
        <v>30452</v>
      </c>
      <c r="E248" s="247">
        <v>31523</v>
      </c>
      <c r="F248" s="369"/>
      <c r="G248" s="370"/>
      <c r="H248" s="370"/>
      <c r="I248" s="370"/>
      <c r="J248" s="371"/>
    </row>
    <row r="249" spans="1:10" ht="15">
      <c r="A249" s="248" t="s">
        <v>247</v>
      </c>
      <c r="B249" s="246" t="s">
        <v>248</v>
      </c>
      <c r="C249" s="247"/>
      <c r="D249" s="247">
        <v>15</v>
      </c>
      <c r="E249" s="247">
        <v>7</v>
      </c>
      <c r="F249" s="251" t="s">
        <v>27</v>
      </c>
      <c r="G249" s="242" t="s">
        <v>179</v>
      </c>
      <c r="H249" s="243">
        <f>H250+H251</f>
        <v>0</v>
      </c>
      <c r="I249" s="243">
        <f>I250+I251</f>
        <v>0</v>
      </c>
      <c r="J249" s="243">
        <f>J250+J251</f>
        <v>0</v>
      </c>
    </row>
    <row r="250" spans="1:10" ht="15">
      <c r="A250" s="248" t="s">
        <v>249</v>
      </c>
      <c r="B250" s="246" t="s">
        <v>250</v>
      </c>
      <c r="C250" s="247"/>
      <c r="D250" s="247"/>
      <c r="E250" s="247"/>
      <c r="F250" s="248" t="s">
        <v>382</v>
      </c>
      <c r="G250" s="246" t="s">
        <v>251</v>
      </c>
      <c r="H250" s="243"/>
      <c r="I250" s="243"/>
      <c r="J250" s="243"/>
    </row>
    <row r="251" spans="1:10" ht="15.75">
      <c r="A251" s="365" t="s">
        <v>88</v>
      </c>
      <c r="B251" s="365"/>
      <c r="C251" s="253">
        <f>C247-H249</f>
        <v>25206</v>
      </c>
      <c r="D251" s="253">
        <f>D247-I249</f>
        <v>30467</v>
      </c>
      <c r="E251" s="253">
        <f>E247-J249</f>
        <v>31530</v>
      </c>
      <c r="F251" s="248" t="s">
        <v>383</v>
      </c>
      <c r="G251" s="255" t="s">
        <v>252</v>
      </c>
      <c r="H251" s="267"/>
      <c r="I251" s="267"/>
      <c r="J251" s="267"/>
    </row>
    <row r="252" spans="1:10" ht="15">
      <c r="A252" s="366" t="s">
        <v>43</v>
      </c>
      <c r="B252" s="367"/>
      <c r="C252" s="256">
        <f>SUM(C244,C247)</f>
        <v>40635</v>
      </c>
      <c r="D252" s="256">
        <f>SUM(D244,D247)</f>
        <v>45093</v>
      </c>
      <c r="E252" s="256">
        <f>SUM(E244,E247)</f>
        <v>44791</v>
      </c>
      <c r="F252" s="366" t="s">
        <v>44</v>
      </c>
      <c r="G252" s="367"/>
      <c r="H252" s="256">
        <f>SUM(H244,H249)</f>
        <v>40620</v>
      </c>
      <c r="I252" s="256">
        <f>SUM(I244,I249)</f>
        <v>45086</v>
      </c>
      <c r="J252" s="256">
        <f>SUM(J244,J249)</f>
        <v>44791</v>
      </c>
    </row>
    <row r="253" spans="1:10" ht="15">
      <c r="A253" s="348" t="s">
        <v>4</v>
      </c>
      <c r="B253" s="368"/>
      <c r="C253" s="368"/>
      <c r="D253" s="368"/>
      <c r="E253" s="368"/>
      <c r="F253" s="348" t="s">
        <v>6</v>
      </c>
      <c r="G253" s="368"/>
      <c r="H253" s="368"/>
      <c r="I253" s="368"/>
      <c r="J253" s="349"/>
    </row>
    <row r="254" spans="1:10" ht="15">
      <c r="A254" s="241" t="s">
        <v>23</v>
      </c>
      <c r="B254" s="244" t="s">
        <v>178</v>
      </c>
      <c r="C254" s="243"/>
      <c r="D254" s="243"/>
      <c r="E254" s="243"/>
      <c r="F254" s="241" t="s">
        <v>23</v>
      </c>
      <c r="G254" s="244" t="s">
        <v>181</v>
      </c>
      <c r="H254" s="243"/>
      <c r="I254" s="243"/>
      <c r="J254" s="243">
        <v>1000</v>
      </c>
    </row>
    <row r="255" spans="1:10" ht="15">
      <c r="A255" s="241" t="s">
        <v>24</v>
      </c>
      <c r="B255" s="244" t="s">
        <v>255</v>
      </c>
      <c r="C255" s="243">
        <f>C256+C257</f>
        <v>0</v>
      </c>
      <c r="D255" s="243">
        <f>D256+D257</f>
        <v>0</v>
      </c>
      <c r="E255" s="243">
        <f>E256+E257</f>
        <v>0</v>
      </c>
      <c r="F255" s="241" t="s">
        <v>24</v>
      </c>
      <c r="G255" s="244" t="s">
        <v>180</v>
      </c>
      <c r="H255" s="243"/>
      <c r="I255" s="243"/>
      <c r="J255" s="243"/>
    </row>
    <row r="256" spans="1:10" ht="15">
      <c r="A256" s="248" t="s">
        <v>256</v>
      </c>
      <c r="B256" s="250" t="s">
        <v>257</v>
      </c>
      <c r="C256" s="247"/>
      <c r="D256" s="247"/>
      <c r="E256" s="247"/>
      <c r="F256" s="241" t="s">
        <v>25</v>
      </c>
      <c r="G256" s="242" t="s">
        <v>253</v>
      </c>
      <c r="H256" s="243">
        <f>SUM(H257:H258)</f>
        <v>0</v>
      </c>
      <c r="I256" s="243">
        <f>SUM(I257:I258)</f>
        <v>0</v>
      </c>
      <c r="J256" s="243">
        <f>SUM(J257:J258)</f>
        <v>0</v>
      </c>
    </row>
    <row r="257" spans="1:10" ht="15">
      <c r="A257" s="248" t="s">
        <v>177</v>
      </c>
      <c r="B257" s="250" t="s">
        <v>388</v>
      </c>
      <c r="C257" s="243"/>
      <c r="D257" s="243"/>
      <c r="E257" s="243"/>
      <c r="F257" s="248" t="s">
        <v>42</v>
      </c>
      <c r="G257" s="255" t="s">
        <v>254</v>
      </c>
      <c r="H257" s="247"/>
      <c r="I257" s="247"/>
      <c r="J257" s="247"/>
    </row>
    <row r="258" spans="1:10" ht="15">
      <c r="A258" s="251" t="s">
        <v>25</v>
      </c>
      <c r="B258" s="244" t="s">
        <v>389</v>
      </c>
      <c r="C258" s="243"/>
      <c r="D258" s="243"/>
      <c r="E258" s="243"/>
      <c r="F258" s="248" t="s">
        <v>57</v>
      </c>
      <c r="G258" s="255" t="s">
        <v>384</v>
      </c>
      <c r="H258" s="243"/>
      <c r="I258" s="243"/>
      <c r="J258" s="243"/>
    </row>
    <row r="259" spans="1:10" ht="15">
      <c r="A259" s="348" t="s">
        <v>93</v>
      </c>
      <c r="B259" s="349"/>
      <c r="C259" s="252">
        <f>SUM(C254,C258,C255)</f>
        <v>0</v>
      </c>
      <c r="D259" s="252">
        <f>SUM(D254,D258,D255)</f>
        <v>0</v>
      </c>
      <c r="E259" s="252">
        <f>SUM(E254,E258,E255)</f>
        <v>0</v>
      </c>
      <c r="F259" s="348" t="s">
        <v>94</v>
      </c>
      <c r="G259" s="349"/>
      <c r="H259" s="252">
        <f>SUM(H254+H255+H256)</f>
        <v>0</v>
      </c>
      <c r="I259" s="252">
        <f>SUM(I254+I255+I256)</f>
        <v>0</v>
      </c>
      <c r="J259" s="252">
        <f>SUM(J254+J255+J256)</f>
        <v>1000</v>
      </c>
    </row>
    <row r="260" spans="1:10" ht="15.75">
      <c r="A260" s="353" t="s">
        <v>258</v>
      </c>
      <c r="B260" s="354"/>
      <c r="C260" s="253">
        <f>C259-H259</f>
        <v>0</v>
      </c>
      <c r="D260" s="253">
        <f>D259-I259</f>
        <v>0</v>
      </c>
      <c r="E260" s="253">
        <f>E259-J259</f>
        <v>-1000</v>
      </c>
      <c r="F260" s="355"/>
      <c r="G260" s="356"/>
      <c r="H260" s="356"/>
      <c r="I260" s="356"/>
      <c r="J260" s="357"/>
    </row>
    <row r="261" spans="1:10" ht="15">
      <c r="A261" s="346"/>
      <c r="B261" s="364"/>
      <c r="C261" s="364"/>
      <c r="D261" s="364"/>
      <c r="E261" s="347"/>
      <c r="F261" s="358"/>
      <c r="G261" s="359"/>
      <c r="H261" s="359"/>
      <c r="I261" s="359"/>
      <c r="J261" s="360"/>
    </row>
    <row r="262" spans="1:10" ht="15">
      <c r="A262" s="241" t="s">
        <v>26</v>
      </c>
      <c r="B262" s="242" t="s">
        <v>259</v>
      </c>
      <c r="C262" s="243">
        <f>C263+C264+C265</f>
        <v>0</v>
      </c>
      <c r="D262" s="243">
        <f>D263+D264+D265</f>
        <v>0</v>
      </c>
      <c r="E262" s="243">
        <f>E263+E264+E265</f>
        <v>1000</v>
      </c>
      <c r="F262" s="358"/>
      <c r="G262" s="359"/>
      <c r="H262" s="359"/>
      <c r="I262" s="359"/>
      <c r="J262" s="360"/>
    </row>
    <row r="263" spans="1:10" ht="15">
      <c r="A263" s="248" t="s">
        <v>52</v>
      </c>
      <c r="B263" s="250" t="s">
        <v>260</v>
      </c>
      <c r="C263" s="247"/>
      <c r="D263" s="247"/>
      <c r="E263" s="247">
        <v>1000</v>
      </c>
      <c r="F263" s="361"/>
      <c r="G263" s="362"/>
      <c r="H263" s="362"/>
      <c r="I263" s="362"/>
      <c r="J263" s="363"/>
    </row>
    <row r="264" spans="1:10" ht="15">
      <c r="A264" s="248" t="s">
        <v>53</v>
      </c>
      <c r="B264" s="250" t="s">
        <v>261</v>
      </c>
      <c r="C264" s="272"/>
      <c r="D264" s="272"/>
      <c r="E264" s="272"/>
      <c r="F264" s="251" t="s">
        <v>32</v>
      </c>
      <c r="G264" s="242" t="s">
        <v>182</v>
      </c>
      <c r="H264" s="272">
        <f>+H265</f>
        <v>0</v>
      </c>
      <c r="I264" s="272">
        <f>+I265</f>
        <v>0</v>
      </c>
      <c r="J264" s="272">
        <f>+J265</f>
        <v>0</v>
      </c>
    </row>
    <row r="265" spans="1:10" ht="15">
      <c r="A265" s="248" t="s">
        <v>54</v>
      </c>
      <c r="B265" s="250" t="s">
        <v>262</v>
      </c>
      <c r="C265" s="269"/>
      <c r="D265" s="269"/>
      <c r="E265" s="269"/>
      <c r="F265" s="248" t="s">
        <v>56</v>
      </c>
      <c r="G265" s="255" t="s">
        <v>263</v>
      </c>
      <c r="H265" s="272"/>
      <c r="I265" s="272"/>
      <c r="J265" s="272"/>
    </row>
    <row r="266" spans="1:10" ht="15.75">
      <c r="A266" s="365" t="s">
        <v>89</v>
      </c>
      <c r="B266" s="365"/>
      <c r="C266" s="279">
        <f>C262-H264</f>
        <v>0</v>
      </c>
      <c r="D266" s="279">
        <f>D262-I264</f>
        <v>0</v>
      </c>
      <c r="E266" s="279">
        <f>E262-J264</f>
        <v>1000</v>
      </c>
      <c r="F266" s="346"/>
      <c r="G266" s="364"/>
      <c r="H266" s="364"/>
      <c r="I266" s="364"/>
      <c r="J266" s="347"/>
    </row>
    <row r="267" spans="1:10" ht="15">
      <c r="A267" s="366" t="s">
        <v>45</v>
      </c>
      <c r="B267" s="367"/>
      <c r="C267" s="270">
        <f>SUM(C259,C262)</f>
        <v>0</v>
      </c>
      <c r="D267" s="270">
        <f>SUM(D259,D262)</f>
        <v>0</v>
      </c>
      <c r="E267" s="270">
        <f>SUM(E259,E262)</f>
        <v>1000</v>
      </c>
      <c r="F267" s="366" t="s">
        <v>46</v>
      </c>
      <c r="G267" s="367"/>
      <c r="H267" s="270">
        <f>SUM(H259,H264)</f>
        <v>0</v>
      </c>
      <c r="I267" s="270">
        <f>SUM(I259,I264)</f>
        <v>0</v>
      </c>
      <c r="J267" s="270">
        <f>SUM(J259,J264)</f>
        <v>1000</v>
      </c>
    </row>
    <row r="268" spans="1:10" ht="15">
      <c r="A268" s="348" t="s">
        <v>47</v>
      </c>
      <c r="B268" s="349"/>
      <c r="C268" s="271">
        <f aca="true" t="shared" si="22" ref="C268:E269">SUM(C244,C259)</f>
        <v>15429</v>
      </c>
      <c r="D268" s="271">
        <f t="shared" si="22"/>
        <v>14626</v>
      </c>
      <c r="E268" s="271">
        <f t="shared" si="22"/>
        <v>13261</v>
      </c>
      <c r="F268" s="348" t="s">
        <v>49</v>
      </c>
      <c r="G268" s="349"/>
      <c r="H268" s="271">
        <f>SUM(H244,H259)</f>
        <v>40620</v>
      </c>
      <c r="I268" s="271">
        <f>SUM(I244,I259)</f>
        <v>45086</v>
      </c>
      <c r="J268" s="271">
        <f>SUM(J244,J259)</f>
        <v>45791</v>
      </c>
    </row>
    <row r="269" spans="1:10" ht="15">
      <c r="A269" s="346" t="s">
        <v>264</v>
      </c>
      <c r="B269" s="347"/>
      <c r="C269" s="272">
        <f t="shared" si="22"/>
        <v>-25191</v>
      </c>
      <c r="D269" s="272">
        <f t="shared" si="22"/>
        <v>-30460</v>
      </c>
      <c r="E269" s="272">
        <f t="shared" si="22"/>
        <v>-32530</v>
      </c>
      <c r="F269" s="350"/>
      <c r="G269" s="351"/>
      <c r="H269" s="351"/>
      <c r="I269" s="351"/>
      <c r="J269" s="352"/>
    </row>
    <row r="270" spans="1:10" ht="15">
      <c r="A270" s="346" t="s">
        <v>48</v>
      </c>
      <c r="B270" s="347"/>
      <c r="C270" s="243">
        <f>SUM(C247,C262)</f>
        <v>25206</v>
      </c>
      <c r="D270" s="243">
        <f>SUM(D247,D262)</f>
        <v>30467</v>
      </c>
      <c r="E270" s="243">
        <f>SUM(E247,E262)</f>
        <v>32530</v>
      </c>
      <c r="F270" s="346" t="s">
        <v>48</v>
      </c>
      <c r="G270" s="347"/>
      <c r="H270" s="243">
        <f>SUM(H249,H264)</f>
        <v>0</v>
      </c>
      <c r="I270" s="243">
        <f>SUM(I249,I264)</f>
        <v>0</v>
      </c>
      <c r="J270" s="243">
        <f>SUM(J249,J264)</f>
        <v>0</v>
      </c>
    </row>
    <row r="271" spans="1:10" ht="15">
      <c r="A271" s="348" t="s">
        <v>19</v>
      </c>
      <c r="B271" s="349"/>
      <c r="C271" s="252">
        <f>SUM(C252,C267)</f>
        <v>40635</v>
      </c>
      <c r="D271" s="252">
        <f>SUM(D252,D267)</f>
        <v>45093</v>
      </c>
      <c r="E271" s="252">
        <f>SUM(E252,E267)</f>
        <v>45791</v>
      </c>
      <c r="F271" s="348" t="s">
        <v>20</v>
      </c>
      <c r="G271" s="349"/>
      <c r="H271" s="252">
        <f>SUM(H252,H267)</f>
        <v>40620</v>
      </c>
      <c r="I271" s="252">
        <f>SUM(I252,I267)</f>
        <v>45086</v>
      </c>
      <c r="J271" s="252">
        <f>SUM(J252,J267)</f>
        <v>45791</v>
      </c>
    </row>
    <row r="272" spans="1:10" ht="15">
      <c r="A272" s="385" t="s">
        <v>376</v>
      </c>
      <c r="B272" s="385"/>
      <c r="C272" s="385"/>
      <c r="D272" s="385"/>
      <c r="E272" s="385"/>
      <c r="F272" s="385"/>
      <c r="G272" s="385"/>
      <c r="H272" s="385"/>
      <c r="I272" s="385"/>
      <c r="J272" s="385"/>
    </row>
    <row r="273" spans="1:10" ht="15">
      <c r="A273" s="385"/>
      <c r="B273" s="385"/>
      <c r="C273" s="385"/>
      <c r="D273" s="385"/>
      <c r="E273" s="385"/>
      <c r="F273" s="385"/>
      <c r="G273" s="385"/>
      <c r="H273" s="385"/>
      <c r="I273" s="385"/>
      <c r="J273" s="385"/>
    </row>
    <row r="274" spans="1:10" ht="15">
      <c r="A274" s="1" t="s">
        <v>60</v>
      </c>
      <c r="G274" s="238" t="s">
        <v>271</v>
      </c>
      <c r="H274" s="238"/>
      <c r="J274" s="239" t="s">
        <v>80</v>
      </c>
    </row>
    <row r="275" spans="1:10" ht="12.75" customHeight="1">
      <c r="A275" s="377" t="s">
        <v>35</v>
      </c>
      <c r="B275" s="375" t="s">
        <v>31</v>
      </c>
      <c r="C275" s="372" t="s">
        <v>378</v>
      </c>
      <c r="D275" s="372" t="s">
        <v>379</v>
      </c>
      <c r="E275" s="372" t="s">
        <v>380</v>
      </c>
      <c r="F275" s="377" t="s">
        <v>35</v>
      </c>
      <c r="G275" s="375" t="s">
        <v>36</v>
      </c>
      <c r="H275" s="372" t="s">
        <v>378</v>
      </c>
      <c r="I275" s="372" t="s">
        <v>379</v>
      </c>
      <c r="J275" s="372" t="s">
        <v>380</v>
      </c>
    </row>
    <row r="276" spans="1:10" ht="12.75" customHeight="1">
      <c r="A276" s="377"/>
      <c r="B276" s="375"/>
      <c r="C276" s="373"/>
      <c r="D276" s="373"/>
      <c r="E276" s="373"/>
      <c r="F276" s="377"/>
      <c r="G276" s="375"/>
      <c r="H276" s="373"/>
      <c r="I276" s="373"/>
      <c r="J276" s="373"/>
    </row>
    <row r="277" spans="1:10" ht="24" customHeight="1">
      <c r="A277" s="378"/>
      <c r="B277" s="376"/>
      <c r="C277" s="374"/>
      <c r="D277" s="374"/>
      <c r="E277" s="374"/>
      <c r="F277" s="378"/>
      <c r="G277" s="376"/>
      <c r="H277" s="374"/>
      <c r="I277" s="374"/>
      <c r="J277" s="374"/>
    </row>
    <row r="278" spans="1:10" ht="15">
      <c r="A278" s="348" t="s">
        <v>3</v>
      </c>
      <c r="B278" s="368"/>
      <c r="C278" s="368"/>
      <c r="D278" s="368"/>
      <c r="E278" s="368"/>
      <c r="F278" s="348" t="s">
        <v>5</v>
      </c>
      <c r="G278" s="368"/>
      <c r="H278" s="368"/>
      <c r="I278" s="368"/>
      <c r="J278" s="349"/>
    </row>
    <row r="279" spans="1:10" ht="15">
      <c r="A279" s="241" t="s">
        <v>23</v>
      </c>
      <c r="B279" s="242" t="s">
        <v>381</v>
      </c>
      <c r="C279" s="243">
        <v>3929</v>
      </c>
      <c r="D279" s="243">
        <v>4057</v>
      </c>
      <c r="E279" s="243">
        <v>4000</v>
      </c>
      <c r="F279" s="241" t="s">
        <v>23</v>
      </c>
      <c r="G279" s="244" t="s">
        <v>90</v>
      </c>
      <c r="H279" s="243">
        <v>8968</v>
      </c>
      <c r="I279" s="243">
        <v>9490</v>
      </c>
      <c r="J279" s="243">
        <v>7629</v>
      </c>
    </row>
    <row r="280" spans="1:10" ht="15">
      <c r="A280" s="241" t="s">
        <v>24</v>
      </c>
      <c r="B280" s="242" t="s">
        <v>85</v>
      </c>
      <c r="C280" s="265">
        <f>SUM(C281:C283)</f>
        <v>0</v>
      </c>
      <c r="D280" s="265">
        <f>SUM(D281:D283)</f>
        <v>0</v>
      </c>
      <c r="E280" s="265">
        <f>SUM(E281:E283)</f>
        <v>0</v>
      </c>
      <c r="F280" s="241" t="s">
        <v>24</v>
      </c>
      <c r="G280" s="244" t="s">
        <v>387</v>
      </c>
      <c r="H280" s="243">
        <v>2394</v>
      </c>
      <c r="I280" s="243">
        <v>2361</v>
      </c>
      <c r="J280" s="243">
        <v>2060</v>
      </c>
    </row>
    <row r="281" spans="1:10" ht="15">
      <c r="A281" s="245" t="s">
        <v>51</v>
      </c>
      <c r="B281" s="246" t="s">
        <v>86</v>
      </c>
      <c r="C281" s="247"/>
      <c r="D281" s="247"/>
      <c r="E281" s="247"/>
      <c r="F281" s="241" t="s">
        <v>25</v>
      </c>
      <c r="G281" s="244" t="s">
        <v>91</v>
      </c>
      <c r="H281" s="243">
        <v>16194</v>
      </c>
      <c r="I281" s="243">
        <v>14361</v>
      </c>
      <c r="J281" s="243">
        <v>16799</v>
      </c>
    </row>
    <row r="282" spans="1:10" ht="15">
      <c r="A282" s="245" t="s">
        <v>37</v>
      </c>
      <c r="B282" s="246" t="s">
        <v>41</v>
      </c>
      <c r="C282" s="247"/>
      <c r="D282" s="247"/>
      <c r="E282" s="247"/>
      <c r="F282" s="241" t="s">
        <v>26</v>
      </c>
      <c r="G282" s="244" t="s">
        <v>237</v>
      </c>
      <c r="H282" s="243">
        <f>SUM(H283+H284+H285)</f>
        <v>0</v>
      </c>
      <c r="I282" s="243">
        <f>SUM(I283+I284+I285)</f>
        <v>0</v>
      </c>
      <c r="J282" s="243">
        <f>SUM(J283+J284+J285)</f>
        <v>0</v>
      </c>
    </row>
    <row r="283" spans="1:10" ht="15">
      <c r="A283" s="245" t="s">
        <v>40</v>
      </c>
      <c r="B283" s="246" t="s">
        <v>155</v>
      </c>
      <c r="C283" s="247"/>
      <c r="D283" s="247"/>
      <c r="E283" s="247"/>
      <c r="F283" s="248" t="s">
        <v>52</v>
      </c>
      <c r="G283" s="246" t="s">
        <v>478</v>
      </c>
      <c r="H283" s="247"/>
      <c r="I283" s="247"/>
      <c r="J283" s="247"/>
    </row>
    <row r="284" spans="1:10" ht="15">
      <c r="A284" s="249" t="s">
        <v>25</v>
      </c>
      <c r="B284" s="244" t="s">
        <v>238</v>
      </c>
      <c r="C284" s="243">
        <f>SUM(C285:C287)</f>
        <v>610</v>
      </c>
      <c r="D284" s="243">
        <f>SUM(D285:D287)</f>
        <v>882</v>
      </c>
      <c r="E284" s="243">
        <f>SUM(E285:E287)</f>
        <v>0</v>
      </c>
      <c r="F284" s="248" t="s">
        <v>53</v>
      </c>
      <c r="G284" s="246" t="s">
        <v>493</v>
      </c>
      <c r="H284" s="247"/>
      <c r="I284" s="247"/>
      <c r="J284" s="247"/>
    </row>
    <row r="285" spans="1:10" ht="15">
      <c r="A285" s="248" t="s">
        <v>42</v>
      </c>
      <c r="B285" s="250" t="s">
        <v>239</v>
      </c>
      <c r="C285" s="247"/>
      <c r="D285" s="247"/>
      <c r="E285" s="247"/>
      <c r="F285" s="248" t="s">
        <v>54</v>
      </c>
      <c r="G285" s="246" t="s">
        <v>240</v>
      </c>
      <c r="H285" s="243"/>
      <c r="I285" s="243"/>
      <c r="J285" s="247"/>
    </row>
    <row r="286" spans="1:10" ht="15">
      <c r="A286" s="248" t="s">
        <v>57</v>
      </c>
      <c r="B286" s="246" t="s">
        <v>241</v>
      </c>
      <c r="C286" s="247"/>
      <c r="D286" s="247"/>
      <c r="E286" s="247"/>
      <c r="F286" s="251" t="s">
        <v>32</v>
      </c>
      <c r="G286" s="242" t="s">
        <v>15</v>
      </c>
      <c r="H286" s="247"/>
      <c r="I286" s="247"/>
      <c r="J286" s="247"/>
    </row>
    <row r="287" spans="1:10" ht="15">
      <c r="A287" s="248" t="s">
        <v>58</v>
      </c>
      <c r="B287" s="250" t="s">
        <v>385</v>
      </c>
      <c r="C287" s="247">
        <v>610</v>
      </c>
      <c r="D287" s="247">
        <v>882</v>
      </c>
      <c r="E287" s="247"/>
      <c r="F287" s="379"/>
      <c r="G287" s="380"/>
      <c r="H287" s="380"/>
      <c r="I287" s="380"/>
      <c r="J287" s="381"/>
    </row>
    <row r="288" spans="1:10" ht="15">
      <c r="A288" s="251" t="s">
        <v>26</v>
      </c>
      <c r="B288" s="244" t="s">
        <v>386</v>
      </c>
      <c r="C288" s="243">
        <v>10</v>
      </c>
      <c r="D288" s="243"/>
      <c r="E288" s="243"/>
      <c r="F288" s="382"/>
      <c r="G288" s="383"/>
      <c r="H288" s="383"/>
      <c r="I288" s="383"/>
      <c r="J288" s="384"/>
    </row>
    <row r="289" spans="1:10" ht="15">
      <c r="A289" s="348" t="s">
        <v>87</v>
      </c>
      <c r="B289" s="349"/>
      <c r="C289" s="252">
        <f>SUM(C288+C284+C280+C279)</f>
        <v>4549</v>
      </c>
      <c r="D289" s="252">
        <f>SUM(D288+D284+D280+D279)</f>
        <v>4939</v>
      </c>
      <c r="E289" s="252">
        <f>SUM(E288+E284+E280+E279)</f>
        <v>4000</v>
      </c>
      <c r="F289" s="348" t="s">
        <v>92</v>
      </c>
      <c r="G289" s="349"/>
      <c r="H289" s="252">
        <f>SUM(H279+H280+H281+H282+H286)</f>
        <v>27556</v>
      </c>
      <c r="I289" s="252">
        <f>SUM(I279+I280+I281+I282+I286+I287)</f>
        <v>26212</v>
      </c>
      <c r="J289" s="252">
        <f>SUM(J279+J280+J281+J282+J286+J287)</f>
        <v>26488</v>
      </c>
    </row>
    <row r="290" spans="1:10" ht="15.75">
      <c r="A290" s="353" t="s">
        <v>243</v>
      </c>
      <c r="B290" s="354"/>
      <c r="C290" s="253">
        <f>C289-H289</f>
        <v>-23007</v>
      </c>
      <c r="D290" s="253">
        <f>D289-I289</f>
        <v>-21273</v>
      </c>
      <c r="E290" s="253">
        <f>E289-J289</f>
        <v>-22488</v>
      </c>
      <c r="F290" s="350"/>
      <c r="G290" s="351"/>
      <c r="H290" s="351"/>
      <c r="I290" s="351"/>
      <c r="J290" s="352"/>
    </row>
    <row r="291" spans="1:10" ht="15">
      <c r="A291" s="346"/>
      <c r="B291" s="364"/>
      <c r="C291" s="364"/>
      <c r="D291" s="364"/>
      <c r="E291" s="347"/>
      <c r="F291" s="369"/>
      <c r="G291" s="370"/>
      <c r="H291" s="370"/>
      <c r="I291" s="370"/>
      <c r="J291" s="371"/>
    </row>
    <row r="292" spans="1:10" ht="15">
      <c r="A292" s="241" t="s">
        <v>32</v>
      </c>
      <c r="B292" s="244" t="s">
        <v>244</v>
      </c>
      <c r="C292" s="243">
        <f>C293+C294+C295</f>
        <v>23043</v>
      </c>
      <c r="D292" s="243">
        <f>D293+D294+D295</f>
        <v>21279</v>
      </c>
      <c r="E292" s="243">
        <f>E293+E294+E295</f>
        <v>22488</v>
      </c>
      <c r="F292" s="369"/>
      <c r="G292" s="370"/>
      <c r="H292" s="370"/>
      <c r="I292" s="370"/>
      <c r="J292" s="371"/>
    </row>
    <row r="293" spans="1:10" ht="15">
      <c r="A293" s="248" t="s">
        <v>245</v>
      </c>
      <c r="B293" s="255" t="s">
        <v>246</v>
      </c>
      <c r="C293" s="247">
        <v>23043</v>
      </c>
      <c r="D293" s="247">
        <v>21243</v>
      </c>
      <c r="E293" s="247">
        <v>22482</v>
      </c>
      <c r="F293" s="369"/>
      <c r="G293" s="370"/>
      <c r="H293" s="370"/>
      <c r="I293" s="370"/>
      <c r="J293" s="371"/>
    </row>
    <row r="294" spans="1:10" ht="15">
      <c r="A294" s="248" t="s">
        <v>247</v>
      </c>
      <c r="B294" s="246" t="s">
        <v>248</v>
      </c>
      <c r="C294" s="247"/>
      <c r="D294" s="247">
        <v>36</v>
      </c>
      <c r="E294" s="247">
        <v>6</v>
      </c>
      <c r="F294" s="251" t="s">
        <v>27</v>
      </c>
      <c r="G294" s="242" t="s">
        <v>179</v>
      </c>
      <c r="H294" s="243">
        <f>SUM(H295+H296)</f>
        <v>0</v>
      </c>
      <c r="I294" s="243">
        <f>SUM(I295+I296)</f>
        <v>0</v>
      </c>
      <c r="J294" s="243">
        <f>SUM(J295+J296)</f>
        <v>0</v>
      </c>
    </row>
    <row r="295" spans="1:10" ht="15">
      <c r="A295" s="248" t="s">
        <v>249</v>
      </c>
      <c r="B295" s="246" t="s">
        <v>250</v>
      </c>
      <c r="C295" s="247"/>
      <c r="D295" s="247"/>
      <c r="E295" s="247"/>
      <c r="F295" s="248" t="s">
        <v>382</v>
      </c>
      <c r="G295" s="246" t="s">
        <v>251</v>
      </c>
      <c r="H295" s="243"/>
      <c r="I295" s="243"/>
      <c r="J295" s="243"/>
    </row>
    <row r="296" spans="1:10" ht="15.75">
      <c r="A296" s="365" t="s">
        <v>88</v>
      </c>
      <c r="B296" s="365"/>
      <c r="C296" s="253">
        <f>C292-H294</f>
        <v>23043</v>
      </c>
      <c r="D296" s="253">
        <f>D292-I294</f>
        <v>21279</v>
      </c>
      <c r="E296" s="253">
        <f>E292-J294</f>
        <v>22488</v>
      </c>
      <c r="F296" s="248" t="s">
        <v>383</v>
      </c>
      <c r="G296" s="255" t="s">
        <v>252</v>
      </c>
      <c r="H296" s="267"/>
      <c r="I296" s="267"/>
      <c r="J296" s="267"/>
    </row>
    <row r="297" spans="1:10" ht="15">
      <c r="A297" s="366" t="s">
        <v>43</v>
      </c>
      <c r="B297" s="367"/>
      <c r="C297" s="256">
        <f>SUM(C289,C292)</f>
        <v>27592</v>
      </c>
      <c r="D297" s="256">
        <f>SUM(D289,D292)</f>
        <v>26218</v>
      </c>
      <c r="E297" s="256">
        <f>SUM(E289,E292)</f>
        <v>26488</v>
      </c>
      <c r="F297" s="366" t="s">
        <v>44</v>
      </c>
      <c r="G297" s="367"/>
      <c r="H297" s="256">
        <f>SUM(H289,H294)</f>
        <v>27556</v>
      </c>
      <c r="I297" s="256">
        <f>SUM(I289,I294)</f>
        <v>26212</v>
      </c>
      <c r="J297" s="256">
        <f>SUM(J289,J294)</f>
        <v>26488</v>
      </c>
    </row>
    <row r="298" spans="1:10" ht="15">
      <c r="A298" s="348" t="s">
        <v>4</v>
      </c>
      <c r="B298" s="368"/>
      <c r="C298" s="368"/>
      <c r="D298" s="368"/>
      <c r="E298" s="368"/>
      <c r="F298" s="348" t="s">
        <v>6</v>
      </c>
      <c r="G298" s="368"/>
      <c r="H298" s="368"/>
      <c r="I298" s="368"/>
      <c r="J298" s="349"/>
    </row>
    <row r="299" spans="1:10" ht="15">
      <c r="A299" s="241" t="s">
        <v>23</v>
      </c>
      <c r="B299" s="244" t="s">
        <v>178</v>
      </c>
      <c r="C299" s="243"/>
      <c r="D299" s="243"/>
      <c r="E299" s="243"/>
      <c r="F299" s="241" t="s">
        <v>23</v>
      </c>
      <c r="G299" s="244" t="s">
        <v>181</v>
      </c>
      <c r="H299" s="243"/>
      <c r="I299" s="243"/>
      <c r="J299" s="243">
        <v>1000</v>
      </c>
    </row>
    <row r="300" spans="1:10" ht="15">
      <c r="A300" s="241" t="s">
        <v>24</v>
      </c>
      <c r="B300" s="244" t="s">
        <v>255</v>
      </c>
      <c r="C300" s="243">
        <f>C301+C302</f>
        <v>0</v>
      </c>
      <c r="D300" s="243">
        <f>D301+D302</f>
        <v>0</v>
      </c>
      <c r="E300" s="243">
        <f>E301+E302</f>
        <v>0</v>
      </c>
      <c r="F300" s="241" t="s">
        <v>24</v>
      </c>
      <c r="G300" s="244" t="s">
        <v>180</v>
      </c>
      <c r="H300" s="243"/>
      <c r="I300" s="243"/>
      <c r="J300" s="243"/>
    </row>
    <row r="301" spans="1:10" ht="15">
      <c r="A301" s="248" t="s">
        <v>256</v>
      </c>
      <c r="B301" s="250" t="s">
        <v>257</v>
      </c>
      <c r="C301" s="247"/>
      <c r="D301" s="247"/>
      <c r="E301" s="247"/>
      <c r="F301" s="241" t="s">
        <v>25</v>
      </c>
      <c r="G301" s="242" t="s">
        <v>253</v>
      </c>
      <c r="H301" s="243">
        <f>SUM(H302:H303)</f>
        <v>0</v>
      </c>
      <c r="I301" s="243">
        <f>SUM(I302:I303)</f>
        <v>0</v>
      </c>
      <c r="J301" s="243">
        <f>SUM(J302:J303)</f>
        <v>0</v>
      </c>
    </row>
    <row r="302" spans="1:10" ht="15">
      <c r="A302" s="248" t="s">
        <v>177</v>
      </c>
      <c r="B302" s="250" t="s">
        <v>388</v>
      </c>
      <c r="C302" s="243"/>
      <c r="D302" s="243"/>
      <c r="E302" s="243"/>
      <c r="F302" s="248" t="s">
        <v>42</v>
      </c>
      <c r="G302" s="255" t="s">
        <v>254</v>
      </c>
      <c r="H302" s="247"/>
      <c r="I302" s="247"/>
      <c r="J302" s="247"/>
    </row>
    <row r="303" spans="1:10" ht="15">
      <c r="A303" s="251" t="s">
        <v>25</v>
      </c>
      <c r="B303" s="244" t="s">
        <v>389</v>
      </c>
      <c r="C303" s="243"/>
      <c r="D303" s="243"/>
      <c r="E303" s="243"/>
      <c r="F303" s="248" t="s">
        <v>57</v>
      </c>
      <c r="G303" s="255" t="s">
        <v>384</v>
      </c>
      <c r="H303" s="243"/>
      <c r="I303" s="243"/>
      <c r="J303" s="243"/>
    </row>
    <row r="304" spans="1:10" ht="15">
      <c r="A304" s="348" t="s">
        <v>93</v>
      </c>
      <c r="B304" s="349"/>
      <c r="C304" s="252">
        <f>SUM(C299,C303,C300)</f>
        <v>0</v>
      </c>
      <c r="D304" s="252">
        <f>SUM(D299,D303,D300)</f>
        <v>0</v>
      </c>
      <c r="E304" s="252">
        <f>SUM(E299,E303,E300)</f>
        <v>0</v>
      </c>
      <c r="F304" s="348" t="s">
        <v>94</v>
      </c>
      <c r="G304" s="349"/>
      <c r="H304" s="252">
        <f>SUM(H299+H300+H301)</f>
        <v>0</v>
      </c>
      <c r="I304" s="252">
        <f>SUM(I299+I300+I301)</f>
        <v>0</v>
      </c>
      <c r="J304" s="252">
        <f>SUM(J299+J300+J301)</f>
        <v>1000</v>
      </c>
    </row>
    <row r="305" spans="1:10" ht="15.75">
      <c r="A305" s="353" t="s">
        <v>258</v>
      </c>
      <c r="B305" s="354"/>
      <c r="C305" s="253">
        <f>C304-H304</f>
        <v>0</v>
      </c>
      <c r="D305" s="253">
        <f>D304-I304</f>
        <v>0</v>
      </c>
      <c r="E305" s="253">
        <f>E304-J304</f>
        <v>-1000</v>
      </c>
      <c r="F305" s="355"/>
      <c r="G305" s="356"/>
      <c r="H305" s="356"/>
      <c r="I305" s="356"/>
      <c r="J305" s="357"/>
    </row>
    <row r="306" spans="1:10" ht="15">
      <c r="A306" s="346"/>
      <c r="B306" s="364"/>
      <c r="C306" s="364"/>
      <c r="D306" s="364"/>
      <c r="E306" s="347"/>
      <c r="F306" s="358"/>
      <c r="G306" s="359"/>
      <c r="H306" s="359"/>
      <c r="I306" s="359"/>
      <c r="J306" s="360"/>
    </row>
    <row r="307" spans="1:10" ht="15">
      <c r="A307" s="241" t="s">
        <v>26</v>
      </c>
      <c r="B307" s="242" t="s">
        <v>259</v>
      </c>
      <c r="C307" s="278">
        <f>C308+C309+C310</f>
        <v>0</v>
      </c>
      <c r="D307" s="278">
        <f>D308+D309+D310</f>
        <v>0</v>
      </c>
      <c r="E307" s="278">
        <f>E308+E309+E310</f>
        <v>1000</v>
      </c>
      <c r="F307" s="358"/>
      <c r="G307" s="359"/>
      <c r="H307" s="359"/>
      <c r="I307" s="359"/>
      <c r="J307" s="360"/>
    </row>
    <row r="308" spans="1:10" ht="15">
      <c r="A308" s="248" t="s">
        <v>52</v>
      </c>
      <c r="B308" s="250" t="s">
        <v>260</v>
      </c>
      <c r="C308" s="247"/>
      <c r="D308" s="247"/>
      <c r="E308" s="247">
        <v>1000</v>
      </c>
      <c r="F308" s="361"/>
      <c r="G308" s="362"/>
      <c r="H308" s="362"/>
      <c r="I308" s="362"/>
      <c r="J308" s="363"/>
    </row>
    <row r="309" spans="1:10" ht="15">
      <c r="A309" s="248" t="s">
        <v>53</v>
      </c>
      <c r="B309" s="250" t="s">
        <v>261</v>
      </c>
      <c r="C309" s="243"/>
      <c r="D309" s="243"/>
      <c r="E309" s="243"/>
      <c r="F309" s="251" t="s">
        <v>32</v>
      </c>
      <c r="G309" s="242" t="s">
        <v>182</v>
      </c>
      <c r="H309" s="243">
        <f>SUM(H310)</f>
        <v>0</v>
      </c>
      <c r="I309" s="243">
        <f>SUM(I310)</f>
        <v>0</v>
      </c>
      <c r="J309" s="243">
        <f>SUM(J310)</f>
        <v>0</v>
      </c>
    </row>
    <row r="310" spans="1:10" ht="15">
      <c r="A310" s="248" t="s">
        <v>54</v>
      </c>
      <c r="B310" s="250" t="s">
        <v>262</v>
      </c>
      <c r="C310" s="247"/>
      <c r="D310" s="247"/>
      <c r="E310" s="247"/>
      <c r="F310" s="248" t="s">
        <v>56</v>
      </c>
      <c r="G310" s="255" t="s">
        <v>263</v>
      </c>
      <c r="H310" s="243"/>
      <c r="I310" s="243"/>
      <c r="J310" s="243"/>
    </row>
    <row r="311" spans="1:10" ht="15.75">
      <c r="A311" s="365" t="s">
        <v>89</v>
      </c>
      <c r="B311" s="365"/>
      <c r="C311" s="253">
        <f>C307-H309</f>
        <v>0</v>
      </c>
      <c r="D311" s="253">
        <f>D307-I309</f>
        <v>0</v>
      </c>
      <c r="E311" s="253">
        <f>E307-J309</f>
        <v>1000</v>
      </c>
      <c r="F311" s="346"/>
      <c r="G311" s="364"/>
      <c r="H311" s="364"/>
      <c r="I311" s="364"/>
      <c r="J311" s="347"/>
    </row>
    <row r="312" spans="1:10" ht="15">
      <c r="A312" s="366" t="s">
        <v>45</v>
      </c>
      <c r="B312" s="367"/>
      <c r="C312" s="256">
        <f>SUM(C304,C307)</f>
        <v>0</v>
      </c>
      <c r="D312" s="256">
        <f>SUM(D304,D307)</f>
        <v>0</v>
      </c>
      <c r="E312" s="256">
        <f>SUM(E304,E307)</f>
        <v>1000</v>
      </c>
      <c r="F312" s="366" t="s">
        <v>46</v>
      </c>
      <c r="G312" s="367"/>
      <c r="H312" s="270">
        <f>SUM(H304,H309)</f>
        <v>0</v>
      </c>
      <c r="I312" s="270">
        <f>SUM(I304,I309)</f>
        <v>0</v>
      </c>
      <c r="J312" s="270">
        <f>SUM(J304,J309)</f>
        <v>1000</v>
      </c>
    </row>
    <row r="313" spans="1:10" ht="15">
      <c r="A313" s="348" t="s">
        <v>47</v>
      </c>
      <c r="B313" s="349"/>
      <c r="C313" s="252">
        <f aca="true" t="shared" si="23" ref="C313:E314">SUM(C289,C304)</f>
        <v>4549</v>
      </c>
      <c r="D313" s="252">
        <f t="shared" si="23"/>
        <v>4939</v>
      </c>
      <c r="E313" s="252">
        <f t="shared" si="23"/>
        <v>4000</v>
      </c>
      <c r="F313" s="348" t="s">
        <v>49</v>
      </c>
      <c r="G313" s="349"/>
      <c r="H313" s="271">
        <f>SUM(H289,H304)</f>
        <v>27556</v>
      </c>
      <c r="I313" s="271">
        <f>SUM(I289,I304)</f>
        <v>26212</v>
      </c>
      <c r="J313" s="271">
        <f>SUM(J289,J304)</f>
        <v>27488</v>
      </c>
    </row>
    <row r="314" spans="1:10" ht="15">
      <c r="A314" s="346" t="s">
        <v>264</v>
      </c>
      <c r="B314" s="347"/>
      <c r="C314" s="243">
        <f t="shared" si="23"/>
        <v>-23007</v>
      </c>
      <c r="D314" s="243">
        <f t="shared" si="23"/>
        <v>-21273</v>
      </c>
      <c r="E314" s="243">
        <f t="shared" si="23"/>
        <v>-23488</v>
      </c>
      <c r="F314" s="350"/>
      <c r="G314" s="351"/>
      <c r="H314" s="351"/>
      <c r="I314" s="351"/>
      <c r="J314" s="352"/>
    </row>
    <row r="315" spans="1:10" ht="15">
      <c r="A315" s="346" t="s">
        <v>48</v>
      </c>
      <c r="B315" s="347"/>
      <c r="C315" s="243">
        <f>SUM(C292,C307)</f>
        <v>23043</v>
      </c>
      <c r="D315" s="243">
        <f>SUM(D292,D307)</f>
        <v>21279</v>
      </c>
      <c r="E315" s="243">
        <f>SUM(E292,E307)</f>
        <v>23488</v>
      </c>
      <c r="F315" s="346" t="s">
        <v>48</v>
      </c>
      <c r="G315" s="347"/>
      <c r="H315" s="272">
        <f>SUM(H294,H309)</f>
        <v>0</v>
      </c>
      <c r="I315" s="272">
        <f>SUM(I294,I309)</f>
        <v>0</v>
      </c>
      <c r="J315" s="272">
        <f>SUM(J294,J309)</f>
        <v>0</v>
      </c>
    </row>
    <row r="316" spans="1:10" ht="15">
      <c r="A316" s="348" t="s">
        <v>19</v>
      </c>
      <c r="B316" s="349"/>
      <c r="C316" s="252">
        <f>SUM(C297,C312)</f>
        <v>27592</v>
      </c>
      <c r="D316" s="252">
        <f>SUM(D297,D312)</f>
        <v>26218</v>
      </c>
      <c r="E316" s="252">
        <f>SUM(E297,E312)</f>
        <v>27488</v>
      </c>
      <c r="F316" s="348" t="s">
        <v>20</v>
      </c>
      <c r="G316" s="349"/>
      <c r="H316" s="252">
        <f>SUM(H297,H312)</f>
        <v>27556</v>
      </c>
      <c r="I316" s="252">
        <f>SUM(I297,I312)</f>
        <v>26212</v>
      </c>
      <c r="J316" s="252">
        <f>SUM(J297,J312)</f>
        <v>27488</v>
      </c>
    </row>
    <row r="317" spans="1:10" ht="15">
      <c r="A317" s="385" t="s">
        <v>377</v>
      </c>
      <c r="B317" s="385"/>
      <c r="C317" s="385"/>
      <c r="D317" s="385"/>
      <c r="E317" s="385"/>
      <c r="F317" s="385"/>
      <c r="G317" s="385"/>
      <c r="H317" s="385"/>
      <c r="I317" s="385"/>
      <c r="J317" s="385"/>
    </row>
    <row r="318" spans="1:10" ht="15">
      <c r="A318" s="385"/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0" ht="15">
      <c r="A319" s="1" t="s">
        <v>59</v>
      </c>
      <c r="G319" s="238" t="s">
        <v>272</v>
      </c>
      <c r="H319" s="238"/>
      <c r="J319" s="239" t="s">
        <v>80</v>
      </c>
    </row>
    <row r="320" spans="1:10" ht="12.75" customHeight="1">
      <c r="A320" s="377" t="s">
        <v>35</v>
      </c>
      <c r="B320" s="375" t="s">
        <v>31</v>
      </c>
      <c r="C320" s="372" t="s">
        <v>378</v>
      </c>
      <c r="D320" s="372" t="s">
        <v>379</v>
      </c>
      <c r="E320" s="372" t="s">
        <v>380</v>
      </c>
      <c r="F320" s="377" t="s">
        <v>35</v>
      </c>
      <c r="G320" s="375" t="s">
        <v>36</v>
      </c>
      <c r="H320" s="372" t="s">
        <v>378</v>
      </c>
      <c r="I320" s="372" t="s">
        <v>379</v>
      </c>
      <c r="J320" s="372" t="s">
        <v>380</v>
      </c>
    </row>
    <row r="321" spans="1:10" ht="12.75" customHeight="1">
      <c r="A321" s="377"/>
      <c r="B321" s="375"/>
      <c r="C321" s="373"/>
      <c r="D321" s="373"/>
      <c r="E321" s="373"/>
      <c r="F321" s="377"/>
      <c r="G321" s="375"/>
      <c r="H321" s="373"/>
      <c r="I321" s="373"/>
      <c r="J321" s="373"/>
    </row>
    <row r="322" spans="1:10" ht="24.75" customHeight="1">
      <c r="A322" s="378"/>
      <c r="B322" s="376"/>
      <c r="C322" s="374"/>
      <c r="D322" s="374"/>
      <c r="E322" s="374"/>
      <c r="F322" s="378"/>
      <c r="G322" s="376"/>
      <c r="H322" s="374"/>
      <c r="I322" s="374"/>
      <c r="J322" s="374"/>
    </row>
    <row r="323" spans="1:10" ht="15">
      <c r="A323" s="348" t="s">
        <v>3</v>
      </c>
      <c r="B323" s="368"/>
      <c r="C323" s="368"/>
      <c r="D323" s="368"/>
      <c r="E323" s="368"/>
      <c r="F323" s="348" t="s">
        <v>5</v>
      </c>
      <c r="G323" s="368"/>
      <c r="H323" s="368"/>
      <c r="I323" s="368"/>
      <c r="J323" s="349"/>
    </row>
    <row r="324" spans="1:10" ht="15">
      <c r="A324" s="241" t="s">
        <v>23</v>
      </c>
      <c r="B324" s="242" t="s">
        <v>381</v>
      </c>
      <c r="C324" s="243">
        <v>22654</v>
      </c>
      <c r="D324" s="243">
        <v>36831</v>
      </c>
      <c r="E324" s="243">
        <v>38000</v>
      </c>
      <c r="F324" s="241" t="s">
        <v>23</v>
      </c>
      <c r="G324" s="244" t="s">
        <v>90</v>
      </c>
      <c r="H324" s="243">
        <v>13980</v>
      </c>
      <c r="I324" s="243">
        <v>15661</v>
      </c>
      <c r="J324" s="243">
        <v>17239</v>
      </c>
    </row>
    <row r="325" spans="1:10" ht="15">
      <c r="A325" s="241" t="s">
        <v>24</v>
      </c>
      <c r="B325" s="242" t="s">
        <v>85</v>
      </c>
      <c r="C325" s="265">
        <f>SUM(C326:C328)</f>
        <v>0</v>
      </c>
      <c r="D325" s="265">
        <f>SUM(D326:D328)</f>
        <v>0</v>
      </c>
      <c r="E325" s="265">
        <f>SUM(E326:E328)</f>
        <v>0</v>
      </c>
      <c r="F325" s="241" t="s">
        <v>24</v>
      </c>
      <c r="G325" s="244" t="s">
        <v>387</v>
      </c>
      <c r="H325" s="243">
        <v>3668</v>
      </c>
      <c r="I325" s="243">
        <v>3507</v>
      </c>
      <c r="J325" s="243">
        <v>4655</v>
      </c>
    </row>
    <row r="326" spans="1:10" ht="15">
      <c r="A326" s="245" t="s">
        <v>51</v>
      </c>
      <c r="B326" s="246" t="s">
        <v>86</v>
      </c>
      <c r="C326" s="247"/>
      <c r="D326" s="247"/>
      <c r="E326" s="247"/>
      <c r="F326" s="241" t="s">
        <v>25</v>
      </c>
      <c r="G326" s="244" t="s">
        <v>91</v>
      </c>
      <c r="H326" s="243">
        <v>66235</v>
      </c>
      <c r="I326" s="243">
        <v>74180</v>
      </c>
      <c r="J326" s="243">
        <v>74678</v>
      </c>
    </row>
    <row r="327" spans="1:10" ht="15">
      <c r="A327" s="245" t="s">
        <v>37</v>
      </c>
      <c r="B327" s="246" t="s">
        <v>41</v>
      </c>
      <c r="C327" s="247"/>
      <c r="D327" s="247"/>
      <c r="E327" s="247"/>
      <c r="F327" s="241" t="s">
        <v>26</v>
      </c>
      <c r="G327" s="244" t="s">
        <v>237</v>
      </c>
      <c r="H327" s="243">
        <f>SUM(H328:H330)</f>
        <v>0</v>
      </c>
      <c r="I327" s="243">
        <f>SUM(I328:I330)</f>
        <v>0</v>
      </c>
      <c r="J327" s="243">
        <f>SUM(J328:J330)</f>
        <v>0</v>
      </c>
    </row>
    <row r="328" spans="1:10" ht="15">
      <c r="A328" s="245" t="s">
        <v>40</v>
      </c>
      <c r="B328" s="246" t="s">
        <v>155</v>
      </c>
      <c r="C328" s="247"/>
      <c r="D328" s="247"/>
      <c r="E328" s="247"/>
      <c r="F328" s="248" t="s">
        <v>52</v>
      </c>
      <c r="G328" s="246" t="s">
        <v>478</v>
      </c>
      <c r="H328" s="247"/>
      <c r="I328" s="247"/>
      <c r="J328" s="247"/>
    </row>
    <row r="329" spans="1:10" ht="15">
      <c r="A329" s="249" t="s">
        <v>25</v>
      </c>
      <c r="B329" s="244" t="s">
        <v>238</v>
      </c>
      <c r="C329" s="243">
        <f>SUM(C330:C332)</f>
        <v>0</v>
      </c>
      <c r="D329" s="243">
        <f>SUM(D330:D332)</f>
        <v>831</v>
      </c>
      <c r="E329" s="243">
        <f>SUM(E330:E332)</f>
        <v>0</v>
      </c>
      <c r="F329" s="248" t="s">
        <v>53</v>
      </c>
      <c r="G329" s="246" t="s">
        <v>493</v>
      </c>
      <c r="H329" s="247"/>
      <c r="I329" s="247"/>
      <c r="J329" s="247"/>
    </row>
    <row r="330" spans="1:10" ht="15">
      <c r="A330" s="248" t="s">
        <v>42</v>
      </c>
      <c r="B330" s="250" t="s">
        <v>239</v>
      </c>
      <c r="C330" s="247"/>
      <c r="D330" s="247"/>
      <c r="E330" s="247"/>
      <c r="F330" s="248" t="s">
        <v>54</v>
      </c>
      <c r="G330" s="246" t="s">
        <v>240</v>
      </c>
      <c r="H330" s="243"/>
      <c r="I330" s="243"/>
      <c r="J330" s="247"/>
    </row>
    <row r="331" spans="1:10" ht="15">
      <c r="A331" s="248" t="s">
        <v>57</v>
      </c>
      <c r="B331" s="246" t="s">
        <v>241</v>
      </c>
      <c r="C331" s="247"/>
      <c r="D331" s="247"/>
      <c r="E331" s="247"/>
      <c r="F331" s="251" t="s">
        <v>32</v>
      </c>
      <c r="G331" s="242" t="s">
        <v>15</v>
      </c>
      <c r="H331" s="247"/>
      <c r="I331" s="247"/>
      <c r="J331" s="247"/>
    </row>
    <row r="332" spans="1:10" ht="15">
      <c r="A332" s="248" t="s">
        <v>58</v>
      </c>
      <c r="B332" s="250" t="s">
        <v>385</v>
      </c>
      <c r="C332" s="247"/>
      <c r="D332" s="247">
        <v>831</v>
      </c>
      <c r="E332" s="247"/>
      <c r="F332" s="379"/>
      <c r="G332" s="380"/>
      <c r="H332" s="380"/>
      <c r="I332" s="380"/>
      <c r="J332" s="381"/>
    </row>
    <row r="333" spans="1:10" ht="15">
      <c r="A333" s="251" t="s">
        <v>26</v>
      </c>
      <c r="B333" s="244" t="s">
        <v>386</v>
      </c>
      <c r="C333" s="243"/>
      <c r="D333" s="243"/>
      <c r="E333" s="243"/>
      <c r="F333" s="386"/>
      <c r="G333" s="387"/>
      <c r="H333" s="387"/>
      <c r="I333" s="387"/>
      <c r="J333" s="388"/>
    </row>
    <row r="334" spans="1:10" ht="15">
      <c r="A334" s="348" t="s">
        <v>87</v>
      </c>
      <c r="B334" s="349"/>
      <c r="C334" s="252">
        <f>SUM(C324,C325,C329,C333)</f>
        <v>22654</v>
      </c>
      <c r="D334" s="252">
        <f>SUM(D324,D325,D329,D333)</f>
        <v>37662</v>
      </c>
      <c r="E334" s="252">
        <f>SUM(E324,E325,E329,E333)</f>
        <v>38000</v>
      </c>
      <c r="F334" s="348" t="s">
        <v>92</v>
      </c>
      <c r="G334" s="349"/>
      <c r="H334" s="252">
        <f>SUM(H324+H325+H326+H327+H331)</f>
        <v>83883</v>
      </c>
      <c r="I334" s="252">
        <f>SUM(I324+I325+I326+I327+I331+I332)</f>
        <v>93348</v>
      </c>
      <c r="J334" s="252">
        <f>SUM(J324+J325+J326+J327+J331+J332)</f>
        <v>96572</v>
      </c>
    </row>
    <row r="335" spans="1:10" ht="15.75">
      <c r="A335" s="353" t="s">
        <v>243</v>
      </c>
      <c r="B335" s="354"/>
      <c r="C335" s="253">
        <f>C334-H334</f>
        <v>-61229</v>
      </c>
      <c r="D335" s="253">
        <f>D334-I334</f>
        <v>-55686</v>
      </c>
      <c r="E335" s="253">
        <f>E334-J334</f>
        <v>-58572</v>
      </c>
      <c r="F335" s="350"/>
      <c r="G335" s="351"/>
      <c r="H335" s="351"/>
      <c r="I335" s="351"/>
      <c r="J335" s="352"/>
    </row>
    <row r="336" spans="1:10" ht="15">
      <c r="A336" s="346"/>
      <c r="B336" s="364"/>
      <c r="C336" s="364"/>
      <c r="D336" s="364"/>
      <c r="E336" s="347"/>
      <c r="F336" s="369"/>
      <c r="G336" s="370"/>
      <c r="H336" s="370"/>
      <c r="I336" s="370"/>
      <c r="J336" s="371"/>
    </row>
    <row r="337" spans="1:10" ht="15">
      <c r="A337" s="241" t="s">
        <v>32</v>
      </c>
      <c r="B337" s="244" t="s">
        <v>244</v>
      </c>
      <c r="C337" s="243">
        <f>C338+C339+C340</f>
        <v>61387</v>
      </c>
      <c r="D337" s="243">
        <f>D338+D339+D340</f>
        <v>55692</v>
      </c>
      <c r="E337" s="243">
        <f>E338+E339+E340</f>
        <v>58572</v>
      </c>
      <c r="F337" s="369"/>
      <c r="G337" s="370"/>
      <c r="H337" s="370"/>
      <c r="I337" s="370"/>
      <c r="J337" s="371"/>
    </row>
    <row r="338" spans="1:10" ht="15">
      <c r="A338" s="248" t="s">
        <v>245</v>
      </c>
      <c r="B338" s="255" t="s">
        <v>246</v>
      </c>
      <c r="C338" s="247">
        <v>61387</v>
      </c>
      <c r="D338" s="247">
        <v>55534</v>
      </c>
      <c r="E338" s="247">
        <v>58566</v>
      </c>
      <c r="F338" s="369"/>
      <c r="G338" s="370"/>
      <c r="H338" s="370"/>
      <c r="I338" s="370"/>
      <c r="J338" s="371"/>
    </row>
    <row r="339" spans="1:10" ht="15">
      <c r="A339" s="248" t="s">
        <v>247</v>
      </c>
      <c r="B339" s="246" t="s">
        <v>248</v>
      </c>
      <c r="C339" s="247"/>
      <c r="D339" s="247">
        <v>158</v>
      </c>
      <c r="E339" s="247">
        <v>6</v>
      </c>
      <c r="F339" s="251" t="s">
        <v>27</v>
      </c>
      <c r="G339" s="242" t="s">
        <v>179</v>
      </c>
      <c r="H339" s="243">
        <f>SUM(H340)</f>
        <v>0</v>
      </c>
      <c r="I339" s="243">
        <f>SUM(I340)</f>
        <v>0</v>
      </c>
      <c r="J339" s="243">
        <f>SUM(J340)</f>
        <v>0</v>
      </c>
    </row>
    <row r="340" spans="1:10" ht="15">
      <c r="A340" s="248" t="s">
        <v>249</v>
      </c>
      <c r="B340" s="246" t="s">
        <v>250</v>
      </c>
      <c r="C340" s="247"/>
      <c r="D340" s="247"/>
      <c r="E340" s="247"/>
      <c r="F340" s="248" t="s">
        <v>382</v>
      </c>
      <c r="G340" s="246" t="s">
        <v>251</v>
      </c>
      <c r="H340" s="243"/>
      <c r="I340" s="243"/>
      <c r="J340" s="243"/>
    </row>
    <row r="341" spans="1:10" ht="15.75">
      <c r="A341" s="365" t="s">
        <v>88</v>
      </c>
      <c r="B341" s="365"/>
      <c r="C341" s="253">
        <f>C337-H339</f>
        <v>61387</v>
      </c>
      <c r="D341" s="253">
        <f>D337-I339</f>
        <v>55692</v>
      </c>
      <c r="E341" s="253">
        <f>E337-J339</f>
        <v>58572</v>
      </c>
      <c r="F341" s="248" t="s">
        <v>383</v>
      </c>
      <c r="G341" s="255" t="s">
        <v>252</v>
      </c>
      <c r="H341" s="267"/>
      <c r="I341" s="267"/>
      <c r="J341" s="267"/>
    </row>
    <row r="342" spans="1:10" ht="15">
      <c r="A342" s="366" t="s">
        <v>43</v>
      </c>
      <c r="B342" s="367"/>
      <c r="C342" s="256">
        <f>SUM(C334,C337)</f>
        <v>84041</v>
      </c>
      <c r="D342" s="256">
        <f>SUM(D334,D337)</f>
        <v>93354</v>
      </c>
      <c r="E342" s="256">
        <f>SUM(E334,E337)</f>
        <v>96572</v>
      </c>
      <c r="F342" s="366" t="s">
        <v>44</v>
      </c>
      <c r="G342" s="367"/>
      <c r="H342" s="256">
        <f>SUM(H334,H339)</f>
        <v>83883</v>
      </c>
      <c r="I342" s="256">
        <f>SUM(I334,I339)</f>
        <v>93348</v>
      </c>
      <c r="J342" s="256">
        <f>SUM(J334,J339)</f>
        <v>96572</v>
      </c>
    </row>
    <row r="343" spans="1:10" ht="15">
      <c r="A343" s="348" t="s">
        <v>4</v>
      </c>
      <c r="B343" s="368"/>
      <c r="C343" s="368"/>
      <c r="D343" s="368"/>
      <c r="E343" s="368"/>
      <c r="F343" s="348" t="s">
        <v>6</v>
      </c>
      <c r="G343" s="368"/>
      <c r="H343" s="368"/>
      <c r="I343" s="368"/>
      <c r="J343" s="349"/>
    </row>
    <row r="344" spans="1:10" ht="15">
      <c r="A344" s="241" t="s">
        <v>23</v>
      </c>
      <c r="B344" s="244" t="s">
        <v>178</v>
      </c>
      <c r="C344" s="243"/>
      <c r="D344" s="243"/>
      <c r="E344" s="243"/>
      <c r="F344" s="241" t="s">
        <v>23</v>
      </c>
      <c r="G344" s="244" t="s">
        <v>181</v>
      </c>
      <c r="H344" s="243"/>
      <c r="I344" s="243"/>
      <c r="J344" s="243">
        <v>1000</v>
      </c>
    </row>
    <row r="345" spans="1:10" ht="15">
      <c r="A345" s="241" t="s">
        <v>24</v>
      </c>
      <c r="B345" s="244" t="s">
        <v>255</v>
      </c>
      <c r="C345" s="243">
        <f>C346+C347</f>
        <v>0</v>
      </c>
      <c r="D345" s="243">
        <f>D346+D347</f>
        <v>0</v>
      </c>
      <c r="E345" s="243">
        <f>E346+E347</f>
        <v>0</v>
      </c>
      <c r="F345" s="241" t="s">
        <v>24</v>
      </c>
      <c r="G345" s="244" t="s">
        <v>180</v>
      </c>
      <c r="H345" s="243"/>
      <c r="I345" s="243"/>
      <c r="J345" s="243"/>
    </row>
    <row r="346" spans="1:10" ht="15">
      <c r="A346" s="248" t="s">
        <v>256</v>
      </c>
      <c r="B346" s="250" t="s">
        <v>257</v>
      </c>
      <c r="C346" s="247"/>
      <c r="D346" s="247"/>
      <c r="E346" s="247"/>
      <c r="F346" s="241" t="s">
        <v>25</v>
      </c>
      <c r="G346" s="242" t="s">
        <v>253</v>
      </c>
      <c r="H346" s="243">
        <f>SUM(H347:H348)</f>
        <v>0</v>
      </c>
      <c r="I346" s="243">
        <f>SUM(I347:I348)</f>
        <v>0</v>
      </c>
      <c r="J346" s="243">
        <f>SUM(J347:J348)</f>
        <v>0</v>
      </c>
    </row>
    <row r="347" spans="1:10" ht="15">
      <c r="A347" s="248" t="s">
        <v>177</v>
      </c>
      <c r="B347" s="250" t="s">
        <v>388</v>
      </c>
      <c r="C347" s="243"/>
      <c r="D347" s="243"/>
      <c r="E347" s="243"/>
      <c r="F347" s="248" t="s">
        <v>42</v>
      </c>
      <c r="G347" s="255" t="s">
        <v>254</v>
      </c>
      <c r="H347" s="247"/>
      <c r="I347" s="247"/>
      <c r="J347" s="247"/>
    </row>
    <row r="348" spans="1:10" ht="15">
      <c r="A348" s="251" t="s">
        <v>25</v>
      </c>
      <c r="B348" s="244" t="s">
        <v>389</v>
      </c>
      <c r="C348" s="243"/>
      <c r="D348" s="243"/>
      <c r="E348" s="243"/>
      <c r="F348" s="248" t="s">
        <v>57</v>
      </c>
      <c r="G348" s="255" t="s">
        <v>384</v>
      </c>
      <c r="H348" s="243"/>
      <c r="I348" s="243"/>
      <c r="J348" s="243"/>
    </row>
    <row r="349" spans="1:10" ht="15">
      <c r="A349" s="348" t="s">
        <v>93</v>
      </c>
      <c r="B349" s="349"/>
      <c r="C349" s="252">
        <f>SUM(C344,C345,C348)</f>
        <v>0</v>
      </c>
      <c r="D349" s="252">
        <f>SUM(D344,D345,D348)</f>
        <v>0</v>
      </c>
      <c r="E349" s="252">
        <f>SUM(E344,E345,E348)</f>
        <v>0</v>
      </c>
      <c r="F349" s="348" t="s">
        <v>94</v>
      </c>
      <c r="G349" s="349"/>
      <c r="H349" s="252">
        <f>SUM(H344+H345+H346)</f>
        <v>0</v>
      </c>
      <c r="I349" s="252">
        <f>SUM(I344+I345+I346)</f>
        <v>0</v>
      </c>
      <c r="J349" s="252">
        <f>SUM(J344+J345+J346)</f>
        <v>1000</v>
      </c>
    </row>
    <row r="350" spans="1:10" ht="15.75">
      <c r="A350" s="353" t="s">
        <v>258</v>
      </c>
      <c r="B350" s="354"/>
      <c r="C350" s="253">
        <f>C349-H349</f>
        <v>0</v>
      </c>
      <c r="D350" s="253">
        <f>D349-I349</f>
        <v>0</v>
      </c>
      <c r="E350" s="253">
        <f>E349-J349</f>
        <v>-1000</v>
      </c>
      <c r="F350" s="355"/>
      <c r="G350" s="356"/>
      <c r="H350" s="356"/>
      <c r="I350" s="356"/>
      <c r="J350" s="357"/>
    </row>
    <row r="351" spans="1:10" ht="15">
      <c r="A351" s="346"/>
      <c r="B351" s="364"/>
      <c r="C351" s="364"/>
      <c r="D351" s="364"/>
      <c r="E351" s="347"/>
      <c r="F351" s="358"/>
      <c r="G351" s="359"/>
      <c r="H351" s="359"/>
      <c r="I351" s="359"/>
      <c r="J351" s="360"/>
    </row>
    <row r="352" spans="1:10" ht="15">
      <c r="A352" s="241" t="s">
        <v>26</v>
      </c>
      <c r="B352" s="242" t="s">
        <v>259</v>
      </c>
      <c r="C352" s="243">
        <f>C353+C354+C355</f>
        <v>0</v>
      </c>
      <c r="D352" s="243">
        <f>D353+D354+D355</f>
        <v>0</v>
      </c>
      <c r="E352" s="243">
        <f>E353+E354+E355</f>
        <v>1000</v>
      </c>
      <c r="F352" s="358"/>
      <c r="G352" s="359"/>
      <c r="H352" s="359"/>
      <c r="I352" s="359"/>
      <c r="J352" s="360"/>
    </row>
    <row r="353" spans="1:10" ht="15">
      <c r="A353" s="248" t="s">
        <v>52</v>
      </c>
      <c r="B353" s="250" t="s">
        <v>260</v>
      </c>
      <c r="C353" s="247"/>
      <c r="D353" s="247"/>
      <c r="E353" s="247">
        <v>1000</v>
      </c>
      <c r="F353" s="361"/>
      <c r="G353" s="362"/>
      <c r="H353" s="362"/>
      <c r="I353" s="362"/>
      <c r="J353" s="363"/>
    </row>
    <row r="354" spans="1:10" ht="15">
      <c r="A354" s="248" t="s">
        <v>53</v>
      </c>
      <c r="B354" s="250" t="s">
        <v>261</v>
      </c>
      <c r="C354" s="269">
        <f>+C355</f>
        <v>0</v>
      </c>
      <c r="D354" s="269">
        <f>+D355</f>
        <v>0</v>
      </c>
      <c r="E354" s="269">
        <f>+E355</f>
        <v>0</v>
      </c>
      <c r="F354" s="251" t="s">
        <v>32</v>
      </c>
      <c r="G354" s="242" t="s">
        <v>182</v>
      </c>
      <c r="H354" s="272">
        <f>+H355</f>
        <v>0</v>
      </c>
      <c r="I354" s="272">
        <f>+I355</f>
        <v>0</v>
      </c>
      <c r="J354" s="272">
        <f>+J355</f>
        <v>0</v>
      </c>
    </row>
    <row r="355" spans="1:10" ht="15">
      <c r="A355" s="248" t="s">
        <v>54</v>
      </c>
      <c r="B355" s="250" t="s">
        <v>262</v>
      </c>
      <c r="C355" s="269"/>
      <c r="D355" s="269"/>
      <c r="E355" s="269"/>
      <c r="F355" s="248" t="s">
        <v>56</v>
      </c>
      <c r="G355" s="255" t="s">
        <v>263</v>
      </c>
      <c r="H355" s="272"/>
      <c r="I355" s="272"/>
      <c r="J355" s="272"/>
    </row>
    <row r="356" spans="1:10" ht="15.75">
      <c r="A356" s="365" t="s">
        <v>89</v>
      </c>
      <c r="B356" s="365"/>
      <c r="C356" s="279">
        <f>C352-H354</f>
        <v>0</v>
      </c>
      <c r="D356" s="279">
        <f>D352-I354</f>
        <v>0</v>
      </c>
      <c r="E356" s="279">
        <f>E352-J354</f>
        <v>1000</v>
      </c>
      <c r="F356" s="346"/>
      <c r="G356" s="364"/>
      <c r="H356" s="364"/>
      <c r="I356" s="364"/>
      <c r="J356" s="347"/>
    </row>
    <row r="357" spans="1:10" ht="15">
      <c r="A357" s="366" t="s">
        <v>45</v>
      </c>
      <c r="B357" s="367"/>
      <c r="C357" s="270">
        <f>SUM(C349,C352)</f>
        <v>0</v>
      </c>
      <c r="D357" s="270">
        <f>SUM(D349,D352)</f>
        <v>0</v>
      </c>
      <c r="E357" s="270">
        <f>SUM(E349,E352)</f>
        <v>1000</v>
      </c>
      <c r="F357" s="366" t="s">
        <v>46</v>
      </c>
      <c r="G357" s="367"/>
      <c r="H357" s="270">
        <f>SUM(H349,H354)</f>
        <v>0</v>
      </c>
      <c r="I357" s="270">
        <f>SUM(I349,I354)</f>
        <v>0</v>
      </c>
      <c r="J357" s="270">
        <f>SUM(J349,J354)</f>
        <v>1000</v>
      </c>
    </row>
    <row r="358" spans="1:10" ht="15">
      <c r="A358" s="348" t="s">
        <v>47</v>
      </c>
      <c r="B358" s="349"/>
      <c r="C358" s="271">
        <f aca="true" t="shared" si="24" ref="C358:E359">SUM(C334,C349)</f>
        <v>22654</v>
      </c>
      <c r="D358" s="271">
        <f t="shared" si="24"/>
        <v>37662</v>
      </c>
      <c r="E358" s="271">
        <f t="shared" si="24"/>
        <v>38000</v>
      </c>
      <c r="F358" s="348" t="s">
        <v>49</v>
      </c>
      <c r="G358" s="349"/>
      <c r="H358" s="271">
        <f>SUM(H334,H349)</f>
        <v>83883</v>
      </c>
      <c r="I358" s="271">
        <f>SUM(I334,I349)</f>
        <v>93348</v>
      </c>
      <c r="J358" s="271">
        <f>SUM(J334,J349)</f>
        <v>97572</v>
      </c>
    </row>
    <row r="359" spans="1:10" ht="15">
      <c r="A359" s="346" t="s">
        <v>264</v>
      </c>
      <c r="B359" s="347"/>
      <c r="C359" s="272">
        <f t="shared" si="24"/>
        <v>-61229</v>
      </c>
      <c r="D359" s="272">
        <f t="shared" si="24"/>
        <v>-55686</v>
      </c>
      <c r="E359" s="272">
        <f t="shared" si="24"/>
        <v>-59572</v>
      </c>
      <c r="F359" s="350"/>
      <c r="G359" s="351"/>
      <c r="H359" s="351"/>
      <c r="I359" s="351"/>
      <c r="J359" s="352"/>
    </row>
    <row r="360" spans="1:10" ht="15">
      <c r="A360" s="346" t="s">
        <v>48</v>
      </c>
      <c r="B360" s="347"/>
      <c r="C360" s="272">
        <f>SUM(C337,C352)</f>
        <v>61387</v>
      </c>
      <c r="D360" s="272">
        <f>SUM(D337,D352)</f>
        <v>55692</v>
      </c>
      <c r="E360" s="272">
        <f>SUM(E337,E352)</f>
        <v>59572</v>
      </c>
      <c r="F360" s="346" t="s">
        <v>48</v>
      </c>
      <c r="G360" s="347"/>
      <c r="H360" s="272">
        <f>SUM(H339,H354)</f>
        <v>0</v>
      </c>
      <c r="I360" s="272">
        <f>SUM(I339,I354)</f>
        <v>0</v>
      </c>
      <c r="J360" s="272">
        <f>SUM(J339,J354)</f>
        <v>0</v>
      </c>
    </row>
    <row r="361" spans="1:10" ht="15">
      <c r="A361" s="348" t="s">
        <v>19</v>
      </c>
      <c r="B361" s="349"/>
      <c r="C361" s="252">
        <f>SUM(C342,C357)</f>
        <v>84041</v>
      </c>
      <c r="D361" s="252">
        <f>SUM(D342,D357)</f>
        <v>93354</v>
      </c>
      <c r="E361" s="252">
        <f>SUM(E342,E357)</f>
        <v>97572</v>
      </c>
      <c r="F361" s="348" t="s">
        <v>20</v>
      </c>
      <c r="G361" s="349"/>
      <c r="H361" s="252">
        <f>SUM(H342,H357)</f>
        <v>83883</v>
      </c>
      <c r="I361" s="252">
        <f>SUM(I342,I357)</f>
        <v>93348</v>
      </c>
      <c r="J361" s="252">
        <f>SUM(J342,J357)</f>
        <v>97572</v>
      </c>
    </row>
  </sheetData>
  <sheetProtection/>
  <mergeCells count="326">
    <mergeCell ref="F176:J176"/>
    <mergeCell ref="A135:B135"/>
    <mergeCell ref="F135:G135"/>
    <mergeCell ref="A143:E143"/>
    <mergeCell ref="A176:B176"/>
    <mergeCell ref="A137:J138"/>
    <mergeCell ref="A156:E156"/>
    <mergeCell ref="A154:B154"/>
    <mergeCell ref="H140:H142"/>
    <mergeCell ref="A140:A142"/>
    <mergeCell ref="A98:E98"/>
    <mergeCell ref="A131:B131"/>
    <mergeCell ref="A132:B132"/>
    <mergeCell ref="F132:G132"/>
    <mergeCell ref="A133:B133"/>
    <mergeCell ref="F107:J108"/>
    <mergeCell ref="A109:B109"/>
    <mergeCell ref="F109:G109"/>
    <mergeCell ref="A311:B311"/>
    <mergeCell ref="D320:D322"/>
    <mergeCell ref="B320:B322"/>
    <mergeCell ref="F316:G316"/>
    <mergeCell ref="F312:G312"/>
    <mergeCell ref="A312:B312"/>
    <mergeCell ref="A313:B313"/>
    <mergeCell ref="F311:J311"/>
    <mergeCell ref="F313:G313"/>
    <mergeCell ref="F314:J314"/>
    <mergeCell ref="F7:J7"/>
    <mergeCell ref="A1:J2"/>
    <mergeCell ref="A4:A6"/>
    <mergeCell ref="B4:B6"/>
    <mergeCell ref="D4:D6"/>
    <mergeCell ref="F4:F6"/>
    <mergeCell ref="H4:H6"/>
    <mergeCell ref="J4:J6"/>
    <mergeCell ref="A33:B33"/>
    <mergeCell ref="G4:G6"/>
    <mergeCell ref="A7:E7"/>
    <mergeCell ref="C4:C6"/>
    <mergeCell ref="F16:J17"/>
    <mergeCell ref="F18:G18"/>
    <mergeCell ref="F19:J22"/>
    <mergeCell ref="F26:G26"/>
    <mergeCell ref="F27:J27"/>
    <mergeCell ref="I4:I6"/>
    <mergeCell ref="F332:J333"/>
    <mergeCell ref="F315:G315"/>
    <mergeCell ref="A317:J318"/>
    <mergeCell ref="A25:B25"/>
    <mergeCell ref="A26:B26"/>
    <mergeCell ref="E4:E6"/>
    <mergeCell ref="A18:B18"/>
    <mergeCell ref="A19:B19"/>
    <mergeCell ref="A20:E20"/>
    <mergeCell ref="A27:E27"/>
    <mergeCell ref="F185:F187"/>
    <mergeCell ref="G185:G187"/>
    <mergeCell ref="H185:H187"/>
    <mergeCell ref="J185:J187"/>
    <mergeCell ref="F357:G357"/>
    <mergeCell ref="A320:A322"/>
    <mergeCell ref="A314:B314"/>
    <mergeCell ref="A315:B315"/>
    <mergeCell ref="A357:B357"/>
    <mergeCell ref="A356:B356"/>
    <mergeCell ref="A179:B179"/>
    <mergeCell ref="F179:J179"/>
    <mergeCell ref="A180:B180"/>
    <mergeCell ref="F180:G180"/>
    <mergeCell ref="F181:G181"/>
    <mergeCell ref="A182:J183"/>
    <mergeCell ref="A181:B181"/>
    <mergeCell ref="F143:J143"/>
    <mergeCell ref="E140:E142"/>
    <mergeCell ref="A163:E163"/>
    <mergeCell ref="F163:J163"/>
    <mergeCell ref="A162:B162"/>
    <mergeCell ref="F162:G162"/>
    <mergeCell ref="D140:D142"/>
    <mergeCell ref="J140:J142"/>
    <mergeCell ref="A161:B161"/>
    <mergeCell ref="F33:G33"/>
    <mergeCell ref="A34:B34"/>
    <mergeCell ref="F34:J37"/>
    <mergeCell ref="A35:E35"/>
    <mergeCell ref="F155:J158"/>
    <mergeCell ref="A155:B155"/>
    <mergeCell ref="B140:B142"/>
    <mergeCell ref="C140:C142"/>
    <mergeCell ref="I140:I142"/>
    <mergeCell ref="F140:F142"/>
    <mergeCell ref="F42:G42"/>
    <mergeCell ref="A41:B41"/>
    <mergeCell ref="A40:B40"/>
    <mergeCell ref="I49:I51"/>
    <mergeCell ref="F41:G41"/>
    <mergeCell ref="A42:B42"/>
    <mergeCell ref="J49:J51"/>
    <mergeCell ref="A43:B43"/>
    <mergeCell ref="F43:J43"/>
    <mergeCell ref="A44:B44"/>
    <mergeCell ref="F44:G44"/>
    <mergeCell ref="A45:B45"/>
    <mergeCell ref="F45:G45"/>
    <mergeCell ref="A46:J47"/>
    <mergeCell ref="A52:E52"/>
    <mergeCell ref="F52:J52"/>
    <mergeCell ref="E49:E51"/>
    <mergeCell ref="F49:F51"/>
    <mergeCell ref="G49:G51"/>
    <mergeCell ref="H49:H51"/>
    <mergeCell ref="A49:A51"/>
    <mergeCell ref="B49:B51"/>
    <mergeCell ref="C49:C51"/>
    <mergeCell ref="D49:D51"/>
    <mergeCell ref="F61:J62"/>
    <mergeCell ref="A63:B63"/>
    <mergeCell ref="F63:G63"/>
    <mergeCell ref="A64:B64"/>
    <mergeCell ref="F64:J67"/>
    <mergeCell ref="A65:E65"/>
    <mergeCell ref="A78:B78"/>
    <mergeCell ref="F78:G78"/>
    <mergeCell ref="A70:B70"/>
    <mergeCell ref="A71:B71"/>
    <mergeCell ref="F71:G71"/>
    <mergeCell ref="A72:E72"/>
    <mergeCell ref="F72:J72"/>
    <mergeCell ref="A86:B86"/>
    <mergeCell ref="F86:G86"/>
    <mergeCell ref="A87:B87"/>
    <mergeCell ref="F87:G87"/>
    <mergeCell ref="A79:B79"/>
    <mergeCell ref="F79:J82"/>
    <mergeCell ref="A80:E80"/>
    <mergeCell ref="A85:B85"/>
    <mergeCell ref="A92:J93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F98:J98"/>
    <mergeCell ref="A88:B88"/>
    <mergeCell ref="F88:J88"/>
    <mergeCell ref="A89:B89"/>
    <mergeCell ref="F89:G89"/>
    <mergeCell ref="A90:B90"/>
    <mergeCell ref="F90:G90"/>
    <mergeCell ref="A117:B117"/>
    <mergeCell ref="F117:G117"/>
    <mergeCell ref="A118:E118"/>
    <mergeCell ref="F118:J118"/>
    <mergeCell ref="A110:B110"/>
    <mergeCell ref="F110:J113"/>
    <mergeCell ref="A111:E111"/>
    <mergeCell ref="A116:B116"/>
    <mergeCell ref="A134:B134"/>
    <mergeCell ref="F134:J134"/>
    <mergeCell ref="F124:G124"/>
    <mergeCell ref="A125:B125"/>
    <mergeCell ref="F125:J128"/>
    <mergeCell ref="A126:E126"/>
    <mergeCell ref="A124:B124"/>
    <mergeCell ref="F131:J131"/>
    <mergeCell ref="F133:G133"/>
    <mergeCell ref="F177:G177"/>
    <mergeCell ref="A178:B178"/>
    <mergeCell ref="A177:B177"/>
    <mergeCell ref="E185:E187"/>
    <mergeCell ref="A136:B136"/>
    <mergeCell ref="F136:G136"/>
    <mergeCell ref="G140:G142"/>
    <mergeCell ref="F152:J153"/>
    <mergeCell ref="F154:G154"/>
    <mergeCell ref="A169:B169"/>
    <mergeCell ref="A185:A187"/>
    <mergeCell ref="B185:B187"/>
    <mergeCell ref="C185:C187"/>
    <mergeCell ref="D185:D187"/>
    <mergeCell ref="F169:G169"/>
    <mergeCell ref="I185:I187"/>
    <mergeCell ref="A170:B170"/>
    <mergeCell ref="F170:J173"/>
    <mergeCell ref="A171:E171"/>
    <mergeCell ref="F178:G178"/>
    <mergeCell ref="A199:B199"/>
    <mergeCell ref="F199:G199"/>
    <mergeCell ref="F200:J203"/>
    <mergeCell ref="A201:E201"/>
    <mergeCell ref="A200:B200"/>
    <mergeCell ref="A188:E188"/>
    <mergeCell ref="F188:J188"/>
    <mergeCell ref="F215:J218"/>
    <mergeCell ref="A216:E216"/>
    <mergeCell ref="A214:B214"/>
    <mergeCell ref="F214:G214"/>
    <mergeCell ref="F207:G207"/>
    <mergeCell ref="A206:B206"/>
    <mergeCell ref="A207:B207"/>
    <mergeCell ref="A222:B222"/>
    <mergeCell ref="F222:G222"/>
    <mergeCell ref="A223:B223"/>
    <mergeCell ref="F223:G223"/>
    <mergeCell ref="F197:J198"/>
    <mergeCell ref="A208:E208"/>
    <mergeCell ref="F208:J208"/>
    <mergeCell ref="A221:B221"/>
    <mergeCell ref="F221:J221"/>
    <mergeCell ref="A215:B215"/>
    <mergeCell ref="A226:B226"/>
    <mergeCell ref="F226:G226"/>
    <mergeCell ref="A227:J228"/>
    <mergeCell ref="I230:I232"/>
    <mergeCell ref="J230:J232"/>
    <mergeCell ref="A224:B224"/>
    <mergeCell ref="F224:J224"/>
    <mergeCell ref="A225:B225"/>
    <mergeCell ref="F225:G225"/>
    <mergeCell ref="E230:E232"/>
    <mergeCell ref="F230:F232"/>
    <mergeCell ref="G230:G232"/>
    <mergeCell ref="H230:H232"/>
    <mergeCell ref="A230:A232"/>
    <mergeCell ref="B230:B232"/>
    <mergeCell ref="C230:C232"/>
    <mergeCell ref="D230:D232"/>
    <mergeCell ref="A244:B244"/>
    <mergeCell ref="F244:G244"/>
    <mergeCell ref="A245:B245"/>
    <mergeCell ref="F245:J248"/>
    <mergeCell ref="A246:E246"/>
    <mergeCell ref="A233:E233"/>
    <mergeCell ref="F242:J243"/>
    <mergeCell ref="F233:J233"/>
    <mergeCell ref="A259:B259"/>
    <mergeCell ref="F259:G259"/>
    <mergeCell ref="A251:B251"/>
    <mergeCell ref="A252:B252"/>
    <mergeCell ref="F252:G252"/>
    <mergeCell ref="A253:E253"/>
    <mergeCell ref="F253:J253"/>
    <mergeCell ref="A267:B267"/>
    <mergeCell ref="F267:G267"/>
    <mergeCell ref="A268:B268"/>
    <mergeCell ref="F268:G268"/>
    <mergeCell ref="A260:B260"/>
    <mergeCell ref="F260:J263"/>
    <mergeCell ref="A261:E261"/>
    <mergeCell ref="A266:B266"/>
    <mergeCell ref="F266:J266"/>
    <mergeCell ref="A272:J273"/>
    <mergeCell ref="I275:I277"/>
    <mergeCell ref="J275:J277"/>
    <mergeCell ref="A271:B271"/>
    <mergeCell ref="F271:G271"/>
    <mergeCell ref="A269:B269"/>
    <mergeCell ref="F269:J269"/>
    <mergeCell ref="A270:B270"/>
    <mergeCell ref="F270:G270"/>
    <mergeCell ref="A278:E278"/>
    <mergeCell ref="F278:J278"/>
    <mergeCell ref="E275:E277"/>
    <mergeCell ref="F275:F277"/>
    <mergeCell ref="G275:G277"/>
    <mergeCell ref="H275:H277"/>
    <mergeCell ref="A275:A277"/>
    <mergeCell ref="B275:B277"/>
    <mergeCell ref="C275:C277"/>
    <mergeCell ref="D275:D277"/>
    <mergeCell ref="F287:J288"/>
    <mergeCell ref="A289:B289"/>
    <mergeCell ref="F289:G289"/>
    <mergeCell ref="A290:B290"/>
    <mergeCell ref="F290:J293"/>
    <mergeCell ref="A291:E291"/>
    <mergeCell ref="F305:J308"/>
    <mergeCell ref="A306:E306"/>
    <mergeCell ref="A305:B305"/>
    <mergeCell ref="A296:B296"/>
    <mergeCell ref="A297:B297"/>
    <mergeCell ref="F297:G297"/>
    <mergeCell ref="A298:E298"/>
    <mergeCell ref="F298:J298"/>
    <mergeCell ref="A304:B304"/>
    <mergeCell ref="F304:G304"/>
    <mergeCell ref="J320:J322"/>
    <mergeCell ref="C320:C322"/>
    <mergeCell ref="A316:B316"/>
    <mergeCell ref="A323:E323"/>
    <mergeCell ref="G320:G322"/>
    <mergeCell ref="E320:E322"/>
    <mergeCell ref="F320:F322"/>
    <mergeCell ref="H320:H322"/>
    <mergeCell ref="I320:I322"/>
    <mergeCell ref="F323:J323"/>
    <mergeCell ref="A341:B341"/>
    <mergeCell ref="A342:B342"/>
    <mergeCell ref="F342:G342"/>
    <mergeCell ref="A343:E343"/>
    <mergeCell ref="F343:J343"/>
    <mergeCell ref="A334:B334"/>
    <mergeCell ref="F334:G334"/>
    <mergeCell ref="A335:B335"/>
    <mergeCell ref="F335:J338"/>
    <mergeCell ref="A336:E336"/>
    <mergeCell ref="A350:B350"/>
    <mergeCell ref="F350:J353"/>
    <mergeCell ref="A351:E351"/>
    <mergeCell ref="F356:J356"/>
    <mergeCell ref="A349:B349"/>
    <mergeCell ref="F349:G349"/>
    <mergeCell ref="A360:B360"/>
    <mergeCell ref="F360:G360"/>
    <mergeCell ref="A361:B361"/>
    <mergeCell ref="F361:G361"/>
    <mergeCell ref="A358:B358"/>
    <mergeCell ref="F358:G358"/>
    <mergeCell ref="A359:B359"/>
    <mergeCell ref="F359:J359"/>
  </mergeCells>
  <printOptions/>
  <pageMargins left="0.36" right="0.27" top="0.34" bottom="0.3937007874015748" header="0.21" footer="0.5118110236220472"/>
  <pageSetup horizontalDpi="600" verticalDpi="600" orientation="landscape" paperSize="9" scale="74" r:id="rId1"/>
  <headerFooter alignWithMargins="0">
    <oddHeader>&amp;LVámospércs Városi Önkormányzat</oddHeader>
  </headerFooter>
  <rowBreaks count="7" manualBreakCount="7">
    <brk id="45" max="9" man="1"/>
    <brk id="91" max="9" man="1"/>
    <brk id="136" max="9" man="1"/>
    <brk id="181" max="9" man="1"/>
    <brk id="226" max="9" man="1"/>
    <brk id="271" max="9" man="1"/>
    <brk id="3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="65" zoomScaleNormal="65" zoomScalePageLayoutView="0" workbookViewId="0" topLeftCell="B1">
      <selection activeCell="F75" sqref="F75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3.421875" style="0" customWidth="1"/>
    <col min="4" max="4" width="23.8515625" style="0" customWidth="1"/>
    <col min="5" max="5" width="21.421875" style="0" customWidth="1"/>
    <col min="6" max="6" width="22.57421875" style="0" customWidth="1"/>
    <col min="7" max="7" width="22.421875" style="0" customWidth="1"/>
    <col min="8" max="8" width="22.7109375" style="0" customWidth="1"/>
    <col min="9" max="9" width="24.28125" style="0" customWidth="1"/>
    <col min="10" max="10" width="7.8515625" style="0" customWidth="1"/>
    <col min="11" max="11" width="40.28125" style="0" customWidth="1"/>
    <col min="12" max="12" width="24.00390625" style="0" customWidth="1"/>
    <col min="13" max="13" width="23.140625" style="0" customWidth="1"/>
    <col min="14" max="14" width="21.00390625" style="0" customWidth="1"/>
    <col min="15" max="16" width="22.00390625" style="0" customWidth="1"/>
    <col min="17" max="17" width="21.8515625" style="0" customWidth="1"/>
    <col min="18" max="18" width="25.140625" style="0" customWidth="1"/>
  </cols>
  <sheetData>
    <row r="1" spans="1:18" ht="35.25" customHeight="1">
      <c r="A1" s="457" t="s">
        <v>340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10:18" ht="51.75" customHeight="1">
      <c r="J2" s="140"/>
      <c r="K2" s="140"/>
      <c r="R2" s="140" t="s">
        <v>80</v>
      </c>
    </row>
    <row r="3" spans="1:18" ht="12.75" customHeight="1">
      <c r="A3" s="464"/>
      <c r="B3" s="465"/>
      <c r="C3" s="458" t="s">
        <v>314</v>
      </c>
      <c r="D3" s="459"/>
      <c r="E3" s="459"/>
      <c r="F3" s="459"/>
      <c r="G3" s="459"/>
      <c r="H3" s="459"/>
      <c r="I3" s="460"/>
      <c r="J3" s="464"/>
      <c r="K3" s="465"/>
      <c r="L3" s="458" t="s">
        <v>321</v>
      </c>
      <c r="M3" s="459"/>
      <c r="N3" s="459"/>
      <c r="O3" s="459"/>
      <c r="P3" s="459"/>
      <c r="Q3" s="459"/>
      <c r="R3" s="460"/>
    </row>
    <row r="4" spans="1:18" ht="27" customHeight="1">
      <c r="A4" s="466"/>
      <c r="B4" s="467"/>
      <c r="C4" s="461"/>
      <c r="D4" s="462"/>
      <c r="E4" s="462"/>
      <c r="F4" s="462"/>
      <c r="G4" s="462"/>
      <c r="H4" s="462"/>
      <c r="I4" s="463"/>
      <c r="J4" s="466"/>
      <c r="K4" s="467"/>
      <c r="L4" s="461"/>
      <c r="M4" s="462"/>
      <c r="N4" s="462"/>
      <c r="O4" s="462"/>
      <c r="P4" s="462"/>
      <c r="Q4" s="462"/>
      <c r="R4" s="463"/>
    </row>
    <row r="5" spans="1:18" ht="87" customHeight="1">
      <c r="A5" s="468"/>
      <c r="B5" s="469"/>
      <c r="C5" s="79" t="s">
        <v>317</v>
      </c>
      <c r="D5" s="79" t="s">
        <v>139</v>
      </c>
      <c r="E5" s="79" t="s">
        <v>305</v>
      </c>
      <c r="F5" s="79" t="s">
        <v>363</v>
      </c>
      <c r="G5" s="79" t="s">
        <v>140</v>
      </c>
      <c r="H5" s="79" t="s">
        <v>141</v>
      </c>
      <c r="I5" s="79" t="s">
        <v>18</v>
      </c>
      <c r="J5" s="468"/>
      <c r="K5" s="469"/>
      <c r="L5" s="79" t="s">
        <v>317</v>
      </c>
      <c r="M5" s="79" t="s">
        <v>139</v>
      </c>
      <c r="N5" s="79" t="s">
        <v>305</v>
      </c>
      <c r="O5" s="79" t="s">
        <v>363</v>
      </c>
      <c r="P5" s="79" t="s">
        <v>140</v>
      </c>
      <c r="Q5" s="79" t="s">
        <v>141</v>
      </c>
      <c r="R5" s="79" t="s">
        <v>18</v>
      </c>
    </row>
    <row r="6" spans="1:18" ht="28.5" customHeight="1">
      <c r="A6" s="146" t="s">
        <v>23</v>
      </c>
      <c r="B6" s="136" t="s">
        <v>381</v>
      </c>
      <c r="C6" s="138">
        <f aca="true" t="shared" si="0" ref="C6:H6">C7+C8+C9</f>
        <v>25265</v>
      </c>
      <c r="D6" s="138">
        <f t="shared" si="0"/>
        <v>565</v>
      </c>
      <c r="E6" s="138">
        <f t="shared" si="0"/>
        <v>0</v>
      </c>
      <c r="F6" s="138">
        <f t="shared" si="0"/>
        <v>13261</v>
      </c>
      <c r="G6" s="138">
        <f t="shared" si="0"/>
        <v>4000</v>
      </c>
      <c r="H6" s="138">
        <f t="shared" si="0"/>
        <v>38000</v>
      </c>
      <c r="I6" s="216">
        <f>C6+D6+E6+F6+G6+H6</f>
        <v>81091</v>
      </c>
      <c r="J6" s="146" t="s">
        <v>23</v>
      </c>
      <c r="K6" s="136" t="s">
        <v>90</v>
      </c>
      <c r="L6" s="138">
        <f aca="true" t="shared" si="1" ref="L6:Q6">L7+L8+L9</f>
        <v>96367</v>
      </c>
      <c r="M6" s="138">
        <f t="shared" si="1"/>
        <v>62778</v>
      </c>
      <c r="N6" s="138">
        <f t="shared" si="1"/>
        <v>85747</v>
      </c>
      <c r="O6" s="138">
        <f t="shared" si="1"/>
        <v>21112</v>
      </c>
      <c r="P6" s="138">
        <f t="shared" si="1"/>
        <v>7629</v>
      </c>
      <c r="Q6" s="138">
        <f t="shared" si="1"/>
        <v>17239</v>
      </c>
      <c r="R6" s="216">
        <f>L6+M6+N6+O6+P6+Q6</f>
        <v>290872</v>
      </c>
    </row>
    <row r="7" spans="1:18" ht="23.25" customHeight="1">
      <c r="A7" s="218" t="s">
        <v>95</v>
      </c>
      <c r="B7" s="217" t="s">
        <v>307</v>
      </c>
      <c r="C7" s="281">
        <v>25265</v>
      </c>
      <c r="D7" s="281">
        <v>565</v>
      </c>
      <c r="E7" s="282"/>
      <c r="F7" s="283"/>
      <c r="G7" s="284">
        <v>4000</v>
      </c>
      <c r="H7" s="284">
        <v>38000</v>
      </c>
      <c r="I7" s="222">
        <f aca="true" t="shared" si="2" ref="I7:I25">C7+D7+E7+F7+G7+H7</f>
        <v>67830</v>
      </c>
      <c r="J7" s="218" t="s">
        <v>95</v>
      </c>
      <c r="K7" s="217" t="s">
        <v>307</v>
      </c>
      <c r="L7" s="281">
        <v>96367</v>
      </c>
      <c r="M7" s="281">
        <v>62778</v>
      </c>
      <c r="N7" s="281">
        <v>85747</v>
      </c>
      <c r="O7" s="283"/>
      <c r="P7" s="284">
        <v>7629</v>
      </c>
      <c r="Q7" s="284">
        <v>17239</v>
      </c>
      <c r="R7" s="222">
        <f aca="true" t="shared" si="3" ref="R7:R57">L7+M7+N7+O7+P7+Q7</f>
        <v>269760</v>
      </c>
    </row>
    <row r="8" spans="1:18" ht="18.75" customHeight="1">
      <c r="A8" s="218" t="s">
        <v>96</v>
      </c>
      <c r="B8" s="217" t="s">
        <v>308</v>
      </c>
      <c r="C8" s="281"/>
      <c r="D8" s="281"/>
      <c r="E8" s="281"/>
      <c r="F8" s="285">
        <v>13261</v>
      </c>
      <c r="G8" s="284"/>
      <c r="H8" s="284"/>
      <c r="I8" s="222">
        <f t="shared" si="2"/>
        <v>13261</v>
      </c>
      <c r="J8" s="218" t="s">
        <v>96</v>
      </c>
      <c r="K8" s="217" t="s">
        <v>308</v>
      </c>
      <c r="L8" s="281"/>
      <c r="M8" s="281"/>
      <c r="N8" s="281"/>
      <c r="O8" s="285">
        <v>21112</v>
      </c>
      <c r="P8" s="284"/>
      <c r="Q8" s="284"/>
      <c r="R8" s="222">
        <f t="shared" si="3"/>
        <v>21112</v>
      </c>
    </row>
    <row r="9" spans="1:18" ht="20.25" customHeight="1">
      <c r="A9" s="218" t="s">
        <v>153</v>
      </c>
      <c r="B9" s="217" t="s">
        <v>329</v>
      </c>
      <c r="C9" s="281"/>
      <c r="D9" s="281"/>
      <c r="E9" s="282"/>
      <c r="F9" s="283"/>
      <c r="G9" s="284"/>
      <c r="H9" s="284"/>
      <c r="I9" s="222">
        <f t="shared" si="2"/>
        <v>0</v>
      </c>
      <c r="J9" s="218" t="s">
        <v>153</v>
      </c>
      <c r="K9" s="217" t="s">
        <v>329</v>
      </c>
      <c r="L9" s="281"/>
      <c r="M9" s="281"/>
      <c r="N9" s="281"/>
      <c r="O9" s="283"/>
      <c r="P9" s="284"/>
      <c r="Q9" s="284"/>
      <c r="R9" s="222">
        <f t="shared" si="3"/>
        <v>0</v>
      </c>
    </row>
    <row r="10" spans="1:18" ht="35.25" customHeight="1">
      <c r="A10" s="146" t="s">
        <v>24</v>
      </c>
      <c r="B10" s="136" t="s">
        <v>85</v>
      </c>
      <c r="C10" s="138">
        <f aca="true" t="shared" si="4" ref="C10:H10">C11+C12+C13</f>
        <v>116000</v>
      </c>
      <c r="D10" s="138">
        <f t="shared" si="4"/>
        <v>0</v>
      </c>
      <c r="E10" s="138">
        <f t="shared" si="4"/>
        <v>0</v>
      </c>
      <c r="F10" s="138">
        <f t="shared" si="4"/>
        <v>0</v>
      </c>
      <c r="G10" s="138">
        <f t="shared" si="4"/>
        <v>0</v>
      </c>
      <c r="H10" s="138">
        <f t="shared" si="4"/>
        <v>0</v>
      </c>
      <c r="I10" s="216">
        <f t="shared" si="2"/>
        <v>116000</v>
      </c>
      <c r="J10" s="146" t="s">
        <v>24</v>
      </c>
      <c r="K10" s="136" t="s">
        <v>390</v>
      </c>
      <c r="L10" s="138">
        <f aca="true" t="shared" si="5" ref="L10:Q10">L11+L12+L13</f>
        <v>17792</v>
      </c>
      <c r="M10" s="138">
        <f t="shared" si="5"/>
        <v>16950</v>
      </c>
      <c r="N10" s="138">
        <f t="shared" si="5"/>
        <v>23153</v>
      </c>
      <c r="O10" s="138">
        <f t="shared" si="5"/>
        <v>5584</v>
      </c>
      <c r="P10" s="138">
        <f t="shared" si="5"/>
        <v>2060</v>
      </c>
      <c r="Q10" s="138">
        <f t="shared" si="5"/>
        <v>4655</v>
      </c>
      <c r="R10" s="216">
        <f t="shared" si="3"/>
        <v>70194</v>
      </c>
    </row>
    <row r="11" spans="1:18" ht="23.25" customHeight="1">
      <c r="A11" s="218" t="s">
        <v>95</v>
      </c>
      <c r="B11" s="217" t="s">
        <v>307</v>
      </c>
      <c r="C11" s="281">
        <v>116000</v>
      </c>
      <c r="D11" s="281"/>
      <c r="E11" s="282"/>
      <c r="F11" s="283"/>
      <c r="G11" s="284"/>
      <c r="H11" s="284"/>
      <c r="I11" s="222">
        <f t="shared" si="2"/>
        <v>116000</v>
      </c>
      <c r="J11" s="218" t="s">
        <v>95</v>
      </c>
      <c r="K11" s="217" t="s">
        <v>307</v>
      </c>
      <c r="L11" s="281">
        <v>17792</v>
      </c>
      <c r="M11" s="281">
        <v>16950</v>
      </c>
      <c r="N11" s="281">
        <v>23153</v>
      </c>
      <c r="O11" s="283"/>
      <c r="P11" s="284">
        <v>2060</v>
      </c>
      <c r="Q11" s="284">
        <v>4655</v>
      </c>
      <c r="R11" s="222">
        <f t="shared" si="3"/>
        <v>64610</v>
      </c>
    </row>
    <row r="12" spans="1:18" ht="23.25" customHeight="1">
      <c r="A12" s="218" t="s">
        <v>96</v>
      </c>
      <c r="B12" s="217" t="s">
        <v>308</v>
      </c>
      <c r="C12" s="281"/>
      <c r="D12" s="281"/>
      <c r="E12" s="282"/>
      <c r="F12" s="283"/>
      <c r="G12" s="284"/>
      <c r="H12" s="284"/>
      <c r="I12" s="222">
        <f t="shared" si="2"/>
        <v>0</v>
      </c>
      <c r="J12" s="218" t="s">
        <v>96</v>
      </c>
      <c r="K12" s="217" t="s">
        <v>308</v>
      </c>
      <c r="L12" s="281"/>
      <c r="M12" s="281"/>
      <c r="N12" s="281"/>
      <c r="O12" s="285">
        <v>5584</v>
      </c>
      <c r="P12" s="284"/>
      <c r="Q12" s="284"/>
      <c r="R12" s="222">
        <f t="shared" si="3"/>
        <v>5584</v>
      </c>
    </row>
    <row r="13" spans="1:18" ht="22.5" customHeight="1">
      <c r="A13" s="218" t="s">
        <v>153</v>
      </c>
      <c r="B13" s="217" t="s">
        <v>309</v>
      </c>
      <c r="C13" s="281"/>
      <c r="D13" s="281"/>
      <c r="E13" s="282"/>
      <c r="F13" s="283"/>
      <c r="G13" s="284"/>
      <c r="H13" s="284"/>
      <c r="I13" s="222">
        <f t="shared" si="2"/>
        <v>0</v>
      </c>
      <c r="J13" s="218" t="s">
        <v>153</v>
      </c>
      <c r="K13" s="217" t="s">
        <v>329</v>
      </c>
      <c r="L13" s="281"/>
      <c r="M13" s="281"/>
      <c r="N13" s="281"/>
      <c r="O13" s="283"/>
      <c r="P13" s="284"/>
      <c r="Q13" s="284"/>
      <c r="R13" s="222">
        <f t="shared" si="3"/>
        <v>0</v>
      </c>
    </row>
    <row r="14" spans="1:18" ht="36" customHeight="1">
      <c r="A14" s="146" t="s">
        <v>310</v>
      </c>
      <c r="B14" s="136" t="s">
        <v>238</v>
      </c>
      <c r="C14" s="138">
        <f aca="true" t="shared" si="6" ref="C14:H14">C15+C16+C17</f>
        <v>493478</v>
      </c>
      <c r="D14" s="138">
        <f t="shared" si="6"/>
        <v>1213</v>
      </c>
      <c r="E14" s="138">
        <f t="shared" si="6"/>
        <v>0</v>
      </c>
      <c r="F14" s="138">
        <f t="shared" si="6"/>
        <v>0</v>
      </c>
      <c r="G14" s="138">
        <f t="shared" si="6"/>
        <v>0</v>
      </c>
      <c r="H14" s="138">
        <f t="shared" si="6"/>
        <v>0</v>
      </c>
      <c r="I14" s="216">
        <f t="shared" si="2"/>
        <v>494691</v>
      </c>
      <c r="J14" s="146" t="s">
        <v>310</v>
      </c>
      <c r="K14" s="136" t="s">
        <v>322</v>
      </c>
      <c r="L14" s="138">
        <f aca="true" t="shared" si="7" ref="L14:Q14">L15+L16+L17</f>
        <v>82676</v>
      </c>
      <c r="M14" s="138">
        <f t="shared" si="7"/>
        <v>18790</v>
      </c>
      <c r="N14" s="138">
        <f t="shared" si="7"/>
        <v>13521</v>
      </c>
      <c r="O14" s="138">
        <f t="shared" si="7"/>
        <v>16882</v>
      </c>
      <c r="P14" s="138">
        <f t="shared" si="7"/>
        <v>16799</v>
      </c>
      <c r="Q14" s="138">
        <f t="shared" si="7"/>
        <v>74678</v>
      </c>
      <c r="R14" s="216">
        <f t="shared" si="3"/>
        <v>223346</v>
      </c>
    </row>
    <row r="15" spans="1:18" ht="24" customHeight="1">
      <c r="A15" s="218" t="s">
        <v>95</v>
      </c>
      <c r="B15" s="217" t="s">
        <v>307</v>
      </c>
      <c r="C15" s="281">
        <v>460955</v>
      </c>
      <c r="D15" s="281">
        <v>1213</v>
      </c>
      <c r="E15" s="282"/>
      <c r="F15" s="283"/>
      <c r="G15" s="286"/>
      <c r="H15" s="286"/>
      <c r="I15" s="222">
        <f t="shared" si="2"/>
        <v>462168</v>
      </c>
      <c r="J15" s="218" t="s">
        <v>95</v>
      </c>
      <c r="K15" s="217" t="s">
        <v>307</v>
      </c>
      <c r="L15" s="281">
        <v>82676</v>
      </c>
      <c r="M15" s="281">
        <v>18790</v>
      </c>
      <c r="N15" s="281">
        <v>13521</v>
      </c>
      <c r="O15" s="285"/>
      <c r="P15" s="284">
        <v>16799</v>
      </c>
      <c r="Q15" s="284">
        <v>74678</v>
      </c>
      <c r="R15" s="222">
        <f t="shared" si="3"/>
        <v>206464</v>
      </c>
    </row>
    <row r="16" spans="1:18" ht="21.75" customHeight="1">
      <c r="A16" s="218" t="s">
        <v>96</v>
      </c>
      <c r="B16" s="217" t="s">
        <v>308</v>
      </c>
      <c r="C16" s="281">
        <v>32523</v>
      </c>
      <c r="D16" s="281"/>
      <c r="E16" s="282"/>
      <c r="F16" s="283"/>
      <c r="G16" s="286"/>
      <c r="H16" s="286"/>
      <c r="I16" s="222">
        <f t="shared" si="2"/>
        <v>32523</v>
      </c>
      <c r="J16" s="218" t="s">
        <v>96</v>
      </c>
      <c r="K16" s="217" t="s">
        <v>308</v>
      </c>
      <c r="L16" s="281"/>
      <c r="M16" s="281"/>
      <c r="N16" s="281"/>
      <c r="O16" s="285">
        <v>16882</v>
      </c>
      <c r="P16" s="284"/>
      <c r="Q16" s="284"/>
      <c r="R16" s="222">
        <f t="shared" si="3"/>
        <v>16882</v>
      </c>
    </row>
    <row r="17" spans="1:18" ht="22.5" customHeight="1">
      <c r="A17" s="218" t="s">
        <v>153</v>
      </c>
      <c r="B17" s="217" t="s">
        <v>329</v>
      </c>
      <c r="C17" s="281"/>
      <c r="D17" s="281"/>
      <c r="E17" s="282"/>
      <c r="F17" s="283"/>
      <c r="G17" s="286"/>
      <c r="H17" s="286"/>
      <c r="I17" s="222">
        <f t="shared" si="2"/>
        <v>0</v>
      </c>
      <c r="J17" s="218" t="s">
        <v>153</v>
      </c>
      <c r="K17" s="217" t="s">
        <v>329</v>
      </c>
      <c r="L17" s="281"/>
      <c r="M17" s="281"/>
      <c r="N17" s="281"/>
      <c r="O17" s="285"/>
      <c r="P17" s="284"/>
      <c r="Q17" s="284"/>
      <c r="R17" s="222">
        <f t="shared" si="3"/>
        <v>0</v>
      </c>
    </row>
    <row r="18" spans="1:18" ht="40.5" customHeight="1">
      <c r="A18" s="146" t="s">
        <v>311</v>
      </c>
      <c r="B18" s="136" t="s">
        <v>242</v>
      </c>
      <c r="C18" s="138">
        <f aca="true" t="shared" si="8" ref="C18:H18">C19+C20+C21</f>
        <v>0</v>
      </c>
      <c r="D18" s="138">
        <f t="shared" si="8"/>
        <v>0</v>
      </c>
      <c r="E18" s="138">
        <f t="shared" si="8"/>
        <v>0</v>
      </c>
      <c r="F18" s="138">
        <f t="shared" si="8"/>
        <v>0</v>
      </c>
      <c r="G18" s="138">
        <f t="shared" si="8"/>
        <v>0</v>
      </c>
      <c r="H18" s="138">
        <f t="shared" si="8"/>
        <v>0</v>
      </c>
      <c r="I18" s="216">
        <f t="shared" si="2"/>
        <v>0</v>
      </c>
      <c r="J18" s="146" t="s">
        <v>311</v>
      </c>
      <c r="K18" s="136" t="s">
        <v>237</v>
      </c>
      <c r="L18" s="138">
        <f aca="true" t="shared" si="9" ref="L18:Q18">L19+L20+L21</f>
        <v>113635</v>
      </c>
      <c r="M18" s="138">
        <f t="shared" si="9"/>
        <v>0</v>
      </c>
      <c r="N18" s="138">
        <f t="shared" si="9"/>
        <v>0</v>
      </c>
      <c r="O18" s="138">
        <f t="shared" si="9"/>
        <v>1213</v>
      </c>
      <c r="P18" s="138">
        <f t="shared" si="9"/>
        <v>0</v>
      </c>
      <c r="Q18" s="138">
        <f t="shared" si="9"/>
        <v>0</v>
      </c>
      <c r="R18" s="216">
        <f t="shared" si="3"/>
        <v>114848</v>
      </c>
    </row>
    <row r="19" spans="1:18" ht="24" customHeight="1">
      <c r="A19" s="218" t="s">
        <v>95</v>
      </c>
      <c r="B19" s="217" t="s">
        <v>307</v>
      </c>
      <c r="C19" s="281"/>
      <c r="D19" s="281"/>
      <c r="E19" s="282"/>
      <c r="F19" s="283"/>
      <c r="G19" s="284"/>
      <c r="H19" s="284"/>
      <c r="I19" s="222">
        <f t="shared" si="2"/>
        <v>0</v>
      </c>
      <c r="J19" s="218" t="s">
        <v>95</v>
      </c>
      <c r="K19" s="217" t="s">
        <v>307</v>
      </c>
      <c r="L19" s="281">
        <v>113635</v>
      </c>
      <c r="M19" s="281"/>
      <c r="N19" s="282"/>
      <c r="O19" s="283"/>
      <c r="P19" s="284"/>
      <c r="Q19" s="284"/>
      <c r="R19" s="222">
        <f t="shared" si="3"/>
        <v>113635</v>
      </c>
    </row>
    <row r="20" spans="1:18" ht="24" customHeight="1">
      <c r="A20" s="218" t="s">
        <v>96</v>
      </c>
      <c r="B20" s="217" t="s">
        <v>308</v>
      </c>
      <c r="C20" s="281"/>
      <c r="D20" s="281"/>
      <c r="E20" s="282"/>
      <c r="F20" s="283"/>
      <c r="G20" s="284"/>
      <c r="H20" s="284"/>
      <c r="I20" s="222">
        <f t="shared" si="2"/>
        <v>0</v>
      </c>
      <c r="J20" s="218" t="s">
        <v>96</v>
      </c>
      <c r="K20" s="217" t="s">
        <v>308</v>
      </c>
      <c r="L20" s="281"/>
      <c r="M20" s="281"/>
      <c r="N20" s="282"/>
      <c r="O20" s="283">
        <v>1213</v>
      </c>
      <c r="P20" s="284"/>
      <c r="Q20" s="284"/>
      <c r="R20" s="222">
        <f t="shared" si="3"/>
        <v>1213</v>
      </c>
    </row>
    <row r="21" spans="1:18" ht="27" customHeight="1">
      <c r="A21" s="218" t="s">
        <v>153</v>
      </c>
      <c r="B21" s="217" t="s">
        <v>329</v>
      </c>
      <c r="C21" s="281"/>
      <c r="D21" s="281"/>
      <c r="E21" s="282"/>
      <c r="F21" s="283"/>
      <c r="G21" s="284"/>
      <c r="H21" s="284"/>
      <c r="I21" s="222">
        <f t="shared" si="2"/>
        <v>0</v>
      </c>
      <c r="J21" s="218" t="s">
        <v>153</v>
      </c>
      <c r="K21" s="217" t="s">
        <v>329</v>
      </c>
      <c r="L21" s="281"/>
      <c r="M21" s="281"/>
      <c r="N21" s="282"/>
      <c r="O21" s="283"/>
      <c r="P21" s="284"/>
      <c r="Q21" s="284"/>
      <c r="R21" s="222">
        <f t="shared" si="3"/>
        <v>0</v>
      </c>
    </row>
    <row r="22" spans="1:18" ht="33" customHeight="1">
      <c r="A22" s="146" t="s">
        <v>312</v>
      </c>
      <c r="B22" s="136" t="s">
        <v>313</v>
      </c>
      <c r="C22" s="138">
        <f aca="true" t="shared" si="10" ref="C22:H22">C23+C24+C25</f>
        <v>37637</v>
      </c>
      <c r="D22" s="138">
        <f t="shared" si="10"/>
        <v>7</v>
      </c>
      <c r="E22" s="138">
        <f t="shared" si="10"/>
        <v>5</v>
      </c>
      <c r="F22" s="138">
        <f t="shared" si="10"/>
        <v>7</v>
      </c>
      <c r="G22" s="138">
        <f t="shared" si="10"/>
        <v>6</v>
      </c>
      <c r="H22" s="138">
        <f t="shared" si="10"/>
        <v>6</v>
      </c>
      <c r="I22" s="216">
        <f t="shared" si="2"/>
        <v>37668</v>
      </c>
      <c r="J22" s="146" t="s">
        <v>312</v>
      </c>
      <c r="K22" s="136" t="s">
        <v>15</v>
      </c>
      <c r="L22" s="138">
        <f aca="true" t="shared" si="11" ref="L22:Q22">L23+L24+L25</f>
        <v>30190</v>
      </c>
      <c r="M22" s="138">
        <f t="shared" si="11"/>
        <v>0</v>
      </c>
      <c r="N22" s="138">
        <f t="shared" si="11"/>
        <v>0</v>
      </c>
      <c r="O22" s="138">
        <f t="shared" si="11"/>
        <v>0</v>
      </c>
      <c r="P22" s="138">
        <f t="shared" si="11"/>
        <v>0</v>
      </c>
      <c r="Q22" s="138">
        <f t="shared" si="11"/>
        <v>0</v>
      </c>
      <c r="R22" s="216">
        <f t="shared" si="3"/>
        <v>30190</v>
      </c>
    </row>
    <row r="23" spans="1:18" ht="22.5" customHeight="1">
      <c r="A23" s="218" t="s">
        <v>95</v>
      </c>
      <c r="B23" s="217" t="s">
        <v>307</v>
      </c>
      <c r="C23" s="281">
        <v>37637</v>
      </c>
      <c r="D23" s="281">
        <v>7</v>
      </c>
      <c r="E23" s="281">
        <v>5</v>
      </c>
      <c r="F23" s="283"/>
      <c r="G23" s="284">
        <v>6</v>
      </c>
      <c r="H23" s="284">
        <v>6</v>
      </c>
      <c r="I23" s="222">
        <f t="shared" si="2"/>
        <v>37661</v>
      </c>
      <c r="J23" s="218" t="s">
        <v>95</v>
      </c>
      <c r="K23" s="217" t="s">
        <v>307</v>
      </c>
      <c r="L23" s="281">
        <v>30190</v>
      </c>
      <c r="M23" s="281"/>
      <c r="N23" s="282"/>
      <c r="O23" s="283"/>
      <c r="P23" s="284"/>
      <c r="Q23" s="284"/>
      <c r="R23" s="222">
        <f t="shared" si="3"/>
        <v>30190</v>
      </c>
    </row>
    <row r="24" spans="1:18" ht="24" customHeight="1">
      <c r="A24" s="218" t="s">
        <v>96</v>
      </c>
      <c r="B24" s="217" t="s">
        <v>308</v>
      </c>
      <c r="C24" s="281"/>
      <c r="D24" s="281"/>
      <c r="E24" s="281"/>
      <c r="F24" s="285">
        <v>7</v>
      </c>
      <c r="G24" s="284"/>
      <c r="H24" s="284"/>
      <c r="I24" s="222">
        <f t="shared" si="2"/>
        <v>7</v>
      </c>
      <c r="J24" s="218" t="s">
        <v>96</v>
      </c>
      <c r="K24" s="217" t="s">
        <v>308</v>
      </c>
      <c r="L24" s="281"/>
      <c r="M24" s="281"/>
      <c r="N24" s="282"/>
      <c r="O24" s="283"/>
      <c r="P24" s="284"/>
      <c r="Q24" s="284"/>
      <c r="R24" s="222">
        <f t="shared" si="3"/>
        <v>0</v>
      </c>
    </row>
    <row r="25" spans="1:18" ht="21" customHeight="1">
      <c r="A25" s="218" t="s">
        <v>153</v>
      </c>
      <c r="B25" s="217" t="s">
        <v>329</v>
      </c>
      <c r="C25" s="284"/>
      <c r="D25" s="284"/>
      <c r="E25" s="284"/>
      <c r="F25" s="284"/>
      <c r="G25" s="284"/>
      <c r="H25" s="284"/>
      <c r="I25" s="222">
        <f t="shared" si="2"/>
        <v>0</v>
      </c>
      <c r="J25" s="218" t="s">
        <v>153</v>
      </c>
      <c r="K25" s="217" t="s">
        <v>329</v>
      </c>
      <c r="L25" s="284"/>
      <c r="M25" s="284"/>
      <c r="N25" s="284"/>
      <c r="O25" s="284"/>
      <c r="P25" s="284"/>
      <c r="Q25" s="284"/>
      <c r="R25" s="222">
        <f t="shared" si="3"/>
        <v>0</v>
      </c>
    </row>
    <row r="26" spans="1:18" ht="38.25" customHeight="1">
      <c r="A26" s="470"/>
      <c r="B26" s="471"/>
      <c r="C26" s="471"/>
      <c r="D26" s="471"/>
      <c r="E26" s="471"/>
      <c r="F26" s="471"/>
      <c r="G26" s="471"/>
      <c r="H26" s="471"/>
      <c r="I26" s="472"/>
      <c r="J26" s="146" t="s">
        <v>32</v>
      </c>
      <c r="K26" s="136" t="s">
        <v>324</v>
      </c>
      <c r="L26" s="128">
        <f aca="true" t="shared" si="12" ref="L26:Q26">L27+L28+L29</f>
        <v>0</v>
      </c>
      <c r="M26" s="128">
        <f t="shared" si="12"/>
        <v>0</v>
      </c>
      <c r="N26" s="128">
        <f t="shared" si="12"/>
        <v>0</v>
      </c>
      <c r="O26" s="128">
        <f t="shared" si="12"/>
        <v>0</v>
      </c>
      <c r="P26" s="128">
        <f t="shared" si="12"/>
        <v>0</v>
      </c>
      <c r="Q26" s="128">
        <f t="shared" si="12"/>
        <v>0</v>
      </c>
      <c r="R26" s="216">
        <f t="shared" si="3"/>
        <v>0</v>
      </c>
    </row>
    <row r="27" spans="1:18" ht="21" customHeight="1">
      <c r="A27" s="473"/>
      <c r="B27" s="474"/>
      <c r="C27" s="474"/>
      <c r="D27" s="474"/>
      <c r="E27" s="474"/>
      <c r="F27" s="474"/>
      <c r="G27" s="474"/>
      <c r="H27" s="474"/>
      <c r="I27" s="475"/>
      <c r="J27" s="218" t="s">
        <v>95</v>
      </c>
      <c r="K27" s="217" t="s">
        <v>307</v>
      </c>
      <c r="L27" s="284"/>
      <c r="M27" s="284"/>
      <c r="N27" s="284"/>
      <c r="O27" s="284"/>
      <c r="P27" s="284"/>
      <c r="Q27" s="284"/>
      <c r="R27" s="222">
        <f t="shared" si="3"/>
        <v>0</v>
      </c>
    </row>
    <row r="28" spans="1:18" ht="21" customHeight="1">
      <c r="A28" s="473"/>
      <c r="B28" s="474"/>
      <c r="C28" s="474"/>
      <c r="D28" s="474"/>
      <c r="E28" s="474"/>
      <c r="F28" s="474"/>
      <c r="G28" s="474"/>
      <c r="H28" s="474"/>
      <c r="I28" s="475"/>
      <c r="J28" s="218" t="s">
        <v>96</v>
      </c>
      <c r="K28" s="217" t="s">
        <v>308</v>
      </c>
      <c r="L28" s="284"/>
      <c r="M28" s="284"/>
      <c r="N28" s="284"/>
      <c r="O28" s="284"/>
      <c r="P28" s="284"/>
      <c r="Q28" s="284"/>
      <c r="R28" s="222">
        <f t="shared" si="3"/>
        <v>0</v>
      </c>
    </row>
    <row r="29" spans="1:18" ht="21" customHeight="1">
      <c r="A29" s="476"/>
      <c r="B29" s="477"/>
      <c r="C29" s="477"/>
      <c r="D29" s="477"/>
      <c r="E29" s="477"/>
      <c r="F29" s="477"/>
      <c r="G29" s="477"/>
      <c r="H29" s="477"/>
      <c r="I29" s="478"/>
      <c r="J29" s="218" t="s">
        <v>153</v>
      </c>
      <c r="K29" s="217" t="s">
        <v>329</v>
      </c>
      <c r="L29" s="284"/>
      <c r="M29" s="284"/>
      <c r="N29" s="284"/>
      <c r="O29" s="284"/>
      <c r="P29" s="284"/>
      <c r="Q29" s="284"/>
      <c r="R29" s="222">
        <f t="shared" si="3"/>
        <v>0</v>
      </c>
    </row>
    <row r="30" spans="1:18" ht="31.5" customHeight="1">
      <c r="A30" s="79" t="s">
        <v>21</v>
      </c>
      <c r="B30" s="92" t="s">
        <v>319</v>
      </c>
      <c r="C30" s="216">
        <f aca="true" t="shared" si="13" ref="C30:H30">C6+C10+C14+C18+C22</f>
        <v>672380</v>
      </c>
      <c r="D30" s="216">
        <f t="shared" si="13"/>
        <v>1785</v>
      </c>
      <c r="E30" s="216">
        <f t="shared" si="13"/>
        <v>5</v>
      </c>
      <c r="F30" s="216">
        <f t="shared" si="13"/>
        <v>13268</v>
      </c>
      <c r="G30" s="216">
        <f t="shared" si="13"/>
        <v>4006</v>
      </c>
      <c r="H30" s="216">
        <f t="shared" si="13"/>
        <v>38006</v>
      </c>
      <c r="I30" s="216">
        <f>C30+D30+E30+F30+G30+H30</f>
        <v>729450</v>
      </c>
      <c r="J30" s="79" t="s">
        <v>325</v>
      </c>
      <c r="K30" s="92" t="s">
        <v>323</v>
      </c>
      <c r="L30" s="145">
        <f aca="true" t="shared" si="14" ref="L30:Q30">L6+L10+L14+L18+L22+L26</f>
        <v>340660</v>
      </c>
      <c r="M30" s="145">
        <f t="shared" si="14"/>
        <v>98518</v>
      </c>
      <c r="N30" s="145">
        <f t="shared" si="14"/>
        <v>122421</v>
      </c>
      <c r="O30" s="145">
        <f t="shared" si="14"/>
        <v>44791</v>
      </c>
      <c r="P30" s="145">
        <f t="shared" si="14"/>
        <v>26488</v>
      </c>
      <c r="Q30" s="145">
        <f t="shared" si="14"/>
        <v>96572</v>
      </c>
      <c r="R30" s="216">
        <f t="shared" si="3"/>
        <v>729450</v>
      </c>
    </row>
    <row r="31" spans="1:18" ht="25.5" customHeight="1">
      <c r="A31" s="220" t="s">
        <v>95</v>
      </c>
      <c r="B31" s="219" t="s">
        <v>307</v>
      </c>
      <c r="C31" s="222">
        <f aca="true" t="shared" si="15" ref="C31:H33">C7+C11+C15+C19+C23</f>
        <v>639857</v>
      </c>
      <c r="D31" s="222">
        <f t="shared" si="15"/>
        <v>1785</v>
      </c>
      <c r="E31" s="222">
        <f t="shared" si="15"/>
        <v>5</v>
      </c>
      <c r="F31" s="222">
        <f t="shared" si="15"/>
        <v>0</v>
      </c>
      <c r="G31" s="222">
        <f t="shared" si="15"/>
        <v>4006</v>
      </c>
      <c r="H31" s="222">
        <f t="shared" si="15"/>
        <v>38006</v>
      </c>
      <c r="I31" s="216">
        <f aca="true" t="shared" si="16" ref="I31:I57">C31+D31+E31+F31+G31+H31</f>
        <v>683659</v>
      </c>
      <c r="J31" s="220" t="s">
        <v>95</v>
      </c>
      <c r="K31" s="219" t="s">
        <v>307</v>
      </c>
      <c r="L31" s="221">
        <f aca="true" t="shared" si="17" ref="L31:Q33">L7+L11+L15+L19+L23+L27</f>
        <v>340660</v>
      </c>
      <c r="M31" s="221">
        <f t="shared" si="17"/>
        <v>98518</v>
      </c>
      <c r="N31" s="221">
        <f t="shared" si="17"/>
        <v>122421</v>
      </c>
      <c r="O31" s="221">
        <f t="shared" si="17"/>
        <v>0</v>
      </c>
      <c r="P31" s="221">
        <f t="shared" si="17"/>
        <v>26488</v>
      </c>
      <c r="Q31" s="221">
        <f t="shared" si="17"/>
        <v>96572</v>
      </c>
      <c r="R31" s="216">
        <f t="shared" si="3"/>
        <v>684659</v>
      </c>
    </row>
    <row r="32" spans="1:18" ht="24" customHeight="1">
      <c r="A32" s="220" t="s">
        <v>96</v>
      </c>
      <c r="B32" s="219" t="s">
        <v>308</v>
      </c>
      <c r="C32" s="222">
        <f t="shared" si="15"/>
        <v>32523</v>
      </c>
      <c r="D32" s="222">
        <f t="shared" si="15"/>
        <v>0</v>
      </c>
      <c r="E32" s="222">
        <f t="shared" si="15"/>
        <v>0</v>
      </c>
      <c r="F32" s="222">
        <f t="shared" si="15"/>
        <v>13268</v>
      </c>
      <c r="G32" s="222">
        <f t="shared" si="15"/>
        <v>0</v>
      </c>
      <c r="H32" s="222">
        <f t="shared" si="15"/>
        <v>0</v>
      </c>
      <c r="I32" s="216">
        <f t="shared" si="16"/>
        <v>45791</v>
      </c>
      <c r="J32" s="220" t="s">
        <v>96</v>
      </c>
      <c r="K32" s="219" t="s">
        <v>308</v>
      </c>
      <c r="L32" s="221">
        <f t="shared" si="17"/>
        <v>0</v>
      </c>
      <c r="M32" s="221">
        <f t="shared" si="17"/>
        <v>0</v>
      </c>
      <c r="N32" s="221">
        <f t="shared" si="17"/>
        <v>0</v>
      </c>
      <c r="O32" s="221">
        <f t="shared" si="17"/>
        <v>44791</v>
      </c>
      <c r="P32" s="221">
        <f t="shared" si="17"/>
        <v>0</v>
      </c>
      <c r="Q32" s="221">
        <f t="shared" si="17"/>
        <v>0</v>
      </c>
      <c r="R32" s="216">
        <f t="shared" si="3"/>
        <v>44791</v>
      </c>
    </row>
    <row r="33" spans="1:18" ht="23.25" customHeight="1">
      <c r="A33" s="220" t="s">
        <v>153</v>
      </c>
      <c r="B33" s="219" t="s">
        <v>329</v>
      </c>
      <c r="C33" s="222">
        <f t="shared" si="15"/>
        <v>0</v>
      </c>
      <c r="D33" s="222">
        <f t="shared" si="15"/>
        <v>0</v>
      </c>
      <c r="E33" s="222">
        <f t="shared" si="15"/>
        <v>0</v>
      </c>
      <c r="F33" s="222">
        <f t="shared" si="15"/>
        <v>0</v>
      </c>
      <c r="G33" s="222">
        <f t="shared" si="15"/>
        <v>0</v>
      </c>
      <c r="H33" s="222">
        <f t="shared" si="15"/>
        <v>0</v>
      </c>
      <c r="I33" s="216">
        <f t="shared" si="16"/>
        <v>0</v>
      </c>
      <c r="J33" s="220" t="s">
        <v>153</v>
      </c>
      <c r="K33" s="219" t="s">
        <v>329</v>
      </c>
      <c r="L33" s="221">
        <f t="shared" si="17"/>
        <v>0</v>
      </c>
      <c r="M33" s="221">
        <f t="shared" si="17"/>
        <v>0</v>
      </c>
      <c r="N33" s="221">
        <f t="shared" si="17"/>
        <v>0</v>
      </c>
      <c r="O33" s="221">
        <f t="shared" si="17"/>
        <v>0</v>
      </c>
      <c r="P33" s="221">
        <f t="shared" si="17"/>
        <v>0</v>
      </c>
      <c r="Q33" s="221">
        <f t="shared" si="17"/>
        <v>0</v>
      </c>
      <c r="R33" s="216">
        <f t="shared" si="3"/>
        <v>0</v>
      </c>
    </row>
    <row r="34" spans="1:18" ht="34.5" customHeight="1">
      <c r="A34" s="146" t="s">
        <v>23</v>
      </c>
      <c r="B34" s="136" t="s">
        <v>178</v>
      </c>
      <c r="C34" s="138">
        <f aca="true" t="shared" si="18" ref="C34:H34">C35+C36+C37</f>
        <v>0</v>
      </c>
      <c r="D34" s="138">
        <f t="shared" si="18"/>
        <v>0</v>
      </c>
      <c r="E34" s="138">
        <f t="shared" si="18"/>
        <v>0</v>
      </c>
      <c r="F34" s="138">
        <f t="shared" si="18"/>
        <v>0</v>
      </c>
      <c r="G34" s="138">
        <f t="shared" si="18"/>
        <v>0</v>
      </c>
      <c r="H34" s="138">
        <f t="shared" si="18"/>
        <v>0</v>
      </c>
      <c r="I34" s="216">
        <f t="shared" si="16"/>
        <v>0</v>
      </c>
      <c r="J34" s="146" t="s">
        <v>23</v>
      </c>
      <c r="K34" s="136" t="s">
        <v>181</v>
      </c>
      <c r="L34" s="128">
        <f aca="true" t="shared" si="19" ref="L34:Q34">L35+L36+L37</f>
        <v>344293</v>
      </c>
      <c r="M34" s="128">
        <f t="shared" si="19"/>
        <v>1000</v>
      </c>
      <c r="N34" s="128">
        <f t="shared" si="19"/>
        <v>1000</v>
      </c>
      <c r="O34" s="128">
        <f t="shared" si="19"/>
        <v>1000</v>
      </c>
      <c r="P34" s="128">
        <f t="shared" si="19"/>
        <v>1000</v>
      </c>
      <c r="Q34" s="128">
        <f t="shared" si="19"/>
        <v>1000</v>
      </c>
      <c r="R34" s="216">
        <f t="shared" si="3"/>
        <v>349293</v>
      </c>
    </row>
    <row r="35" spans="1:18" ht="24" customHeight="1">
      <c r="A35" s="218" t="s">
        <v>95</v>
      </c>
      <c r="B35" s="217" t="s">
        <v>307</v>
      </c>
      <c r="C35" s="281"/>
      <c r="D35" s="281"/>
      <c r="E35" s="281"/>
      <c r="F35" s="281"/>
      <c r="G35" s="281"/>
      <c r="H35" s="281"/>
      <c r="I35" s="222">
        <f t="shared" si="16"/>
        <v>0</v>
      </c>
      <c r="J35" s="218" t="s">
        <v>95</v>
      </c>
      <c r="K35" s="217" t="s">
        <v>307</v>
      </c>
      <c r="L35" s="284">
        <v>344293</v>
      </c>
      <c r="M35" s="284">
        <v>1000</v>
      </c>
      <c r="N35" s="284">
        <v>1000</v>
      </c>
      <c r="O35" s="284"/>
      <c r="P35" s="284">
        <v>1000</v>
      </c>
      <c r="Q35" s="284">
        <v>1000</v>
      </c>
      <c r="R35" s="222">
        <f t="shared" si="3"/>
        <v>348293</v>
      </c>
    </row>
    <row r="36" spans="1:18" ht="21.75" customHeight="1">
      <c r="A36" s="218" t="s">
        <v>96</v>
      </c>
      <c r="B36" s="217" t="s">
        <v>308</v>
      </c>
      <c r="C36" s="281"/>
      <c r="D36" s="281"/>
      <c r="E36" s="281"/>
      <c r="F36" s="281"/>
      <c r="G36" s="281"/>
      <c r="H36" s="281"/>
      <c r="I36" s="222">
        <f t="shared" si="16"/>
        <v>0</v>
      </c>
      <c r="J36" s="218" t="s">
        <v>96</v>
      </c>
      <c r="K36" s="217" t="s">
        <v>308</v>
      </c>
      <c r="L36" s="284"/>
      <c r="M36" s="284"/>
      <c r="N36" s="284"/>
      <c r="O36" s="284">
        <v>1000</v>
      </c>
      <c r="P36" s="284"/>
      <c r="Q36" s="284"/>
      <c r="R36" s="222">
        <f t="shared" si="3"/>
        <v>1000</v>
      </c>
    </row>
    <row r="37" spans="1:18" ht="23.25" customHeight="1">
      <c r="A37" s="218" t="s">
        <v>153</v>
      </c>
      <c r="B37" s="217" t="s">
        <v>329</v>
      </c>
      <c r="C37" s="281"/>
      <c r="D37" s="281"/>
      <c r="E37" s="281"/>
      <c r="F37" s="281"/>
      <c r="G37" s="281"/>
      <c r="H37" s="281"/>
      <c r="I37" s="222">
        <f t="shared" si="16"/>
        <v>0</v>
      </c>
      <c r="J37" s="218" t="s">
        <v>153</v>
      </c>
      <c r="K37" s="217" t="s">
        <v>329</v>
      </c>
      <c r="L37" s="284"/>
      <c r="M37" s="284"/>
      <c r="N37" s="284"/>
      <c r="O37" s="284"/>
      <c r="P37" s="284"/>
      <c r="Q37" s="284"/>
      <c r="R37" s="222">
        <f t="shared" si="3"/>
        <v>0</v>
      </c>
    </row>
    <row r="38" spans="1:18" ht="40.5" customHeight="1">
      <c r="A38" s="146" t="s">
        <v>24</v>
      </c>
      <c r="B38" s="136" t="s">
        <v>255</v>
      </c>
      <c r="C38" s="138">
        <f aca="true" t="shared" si="20" ref="C38:H38">C39+C40+C41</f>
        <v>406774</v>
      </c>
      <c r="D38" s="138">
        <f t="shared" si="20"/>
        <v>0</v>
      </c>
      <c r="E38" s="138">
        <f t="shared" si="20"/>
        <v>0</v>
      </c>
      <c r="F38" s="138">
        <f t="shared" si="20"/>
        <v>0</v>
      </c>
      <c r="G38" s="138">
        <f t="shared" si="20"/>
        <v>0</v>
      </c>
      <c r="H38" s="138">
        <f t="shared" si="20"/>
        <v>0</v>
      </c>
      <c r="I38" s="216">
        <f t="shared" si="16"/>
        <v>406774</v>
      </c>
      <c r="J38" s="146" t="s">
        <v>24</v>
      </c>
      <c r="K38" s="136" t="s">
        <v>180</v>
      </c>
      <c r="L38" s="128">
        <f aca="true" t="shared" si="21" ref="L38:Q38">L39+L40+L41</f>
        <v>55249</v>
      </c>
      <c r="M38" s="128">
        <f t="shared" si="21"/>
        <v>0</v>
      </c>
      <c r="N38" s="128">
        <f t="shared" si="21"/>
        <v>0</v>
      </c>
      <c r="O38" s="128">
        <f t="shared" si="21"/>
        <v>0</v>
      </c>
      <c r="P38" s="128">
        <f t="shared" si="21"/>
        <v>0</v>
      </c>
      <c r="Q38" s="128">
        <f t="shared" si="21"/>
        <v>0</v>
      </c>
      <c r="R38" s="216">
        <f t="shared" si="3"/>
        <v>55249</v>
      </c>
    </row>
    <row r="39" spans="1:18" ht="28.5" customHeight="1">
      <c r="A39" s="218" t="s">
        <v>95</v>
      </c>
      <c r="B39" s="217" t="s">
        <v>307</v>
      </c>
      <c r="C39" s="281">
        <v>406774</v>
      </c>
      <c r="D39" s="281"/>
      <c r="E39" s="281"/>
      <c r="F39" s="281"/>
      <c r="G39" s="281"/>
      <c r="H39" s="281"/>
      <c r="I39" s="222">
        <f t="shared" si="16"/>
        <v>406774</v>
      </c>
      <c r="J39" s="218" t="s">
        <v>95</v>
      </c>
      <c r="K39" s="217" t="s">
        <v>307</v>
      </c>
      <c r="L39" s="284">
        <v>55249</v>
      </c>
      <c r="M39" s="284"/>
      <c r="N39" s="284"/>
      <c r="O39" s="284"/>
      <c r="P39" s="284"/>
      <c r="Q39" s="284"/>
      <c r="R39" s="222">
        <f t="shared" si="3"/>
        <v>55249</v>
      </c>
    </row>
    <row r="40" spans="1:18" ht="24" customHeight="1">
      <c r="A40" s="218" t="s">
        <v>96</v>
      </c>
      <c r="B40" s="217" t="s">
        <v>308</v>
      </c>
      <c r="C40" s="281"/>
      <c r="D40" s="281"/>
      <c r="E40" s="281"/>
      <c r="F40" s="281"/>
      <c r="G40" s="281"/>
      <c r="H40" s="281"/>
      <c r="I40" s="222">
        <f t="shared" si="16"/>
        <v>0</v>
      </c>
      <c r="J40" s="218" t="s">
        <v>96</v>
      </c>
      <c r="K40" s="217" t="s">
        <v>308</v>
      </c>
      <c r="L40" s="284"/>
      <c r="M40" s="284"/>
      <c r="N40" s="284"/>
      <c r="O40" s="284"/>
      <c r="P40" s="284"/>
      <c r="Q40" s="284"/>
      <c r="R40" s="222">
        <f t="shared" si="3"/>
        <v>0</v>
      </c>
    </row>
    <row r="41" spans="1:18" ht="25.5" customHeight="1">
      <c r="A41" s="218" t="s">
        <v>153</v>
      </c>
      <c r="B41" s="217" t="s">
        <v>329</v>
      </c>
      <c r="C41" s="281"/>
      <c r="D41" s="281"/>
      <c r="E41" s="281"/>
      <c r="F41" s="281"/>
      <c r="G41" s="281"/>
      <c r="H41" s="281"/>
      <c r="I41" s="222">
        <f t="shared" si="16"/>
        <v>0</v>
      </c>
      <c r="J41" s="218" t="s">
        <v>153</v>
      </c>
      <c r="K41" s="217" t="s">
        <v>329</v>
      </c>
      <c r="L41" s="284"/>
      <c r="M41" s="284"/>
      <c r="N41" s="284"/>
      <c r="O41" s="284"/>
      <c r="P41" s="284"/>
      <c r="Q41" s="284"/>
      <c r="R41" s="222">
        <f t="shared" si="3"/>
        <v>0</v>
      </c>
    </row>
    <row r="42" spans="1:18" ht="48" customHeight="1">
      <c r="A42" s="146" t="s">
        <v>25</v>
      </c>
      <c r="B42" s="136" t="s">
        <v>315</v>
      </c>
      <c r="C42" s="138">
        <f aca="true" t="shared" si="22" ref="C42:H42">C43+C44+C45</f>
        <v>0</v>
      </c>
      <c r="D42" s="138">
        <f t="shared" si="22"/>
        <v>0</v>
      </c>
      <c r="E42" s="138">
        <f t="shared" si="22"/>
        <v>0</v>
      </c>
      <c r="F42" s="138">
        <f t="shared" si="22"/>
        <v>0</v>
      </c>
      <c r="G42" s="138">
        <f t="shared" si="22"/>
        <v>0</v>
      </c>
      <c r="H42" s="138">
        <f t="shared" si="22"/>
        <v>0</v>
      </c>
      <c r="I42" s="216">
        <f t="shared" si="16"/>
        <v>0</v>
      </c>
      <c r="J42" s="146" t="s">
        <v>25</v>
      </c>
      <c r="K42" s="136" t="s">
        <v>253</v>
      </c>
      <c r="L42" s="128">
        <f aca="true" t="shared" si="23" ref="L42:Q42">L43+L44+L45</f>
        <v>29518</v>
      </c>
      <c r="M42" s="128">
        <f t="shared" si="23"/>
        <v>0</v>
      </c>
      <c r="N42" s="128">
        <f t="shared" si="23"/>
        <v>0</v>
      </c>
      <c r="O42" s="128">
        <f t="shared" si="23"/>
        <v>0</v>
      </c>
      <c r="P42" s="128">
        <f t="shared" si="23"/>
        <v>0</v>
      </c>
      <c r="Q42" s="128">
        <f t="shared" si="23"/>
        <v>0</v>
      </c>
      <c r="R42" s="216">
        <f t="shared" si="3"/>
        <v>29518</v>
      </c>
    </row>
    <row r="43" spans="1:18" ht="25.5" customHeight="1">
      <c r="A43" s="218" t="s">
        <v>95</v>
      </c>
      <c r="B43" s="217" t="s">
        <v>307</v>
      </c>
      <c r="C43" s="281"/>
      <c r="D43" s="281"/>
      <c r="E43" s="281"/>
      <c r="F43" s="281"/>
      <c r="G43" s="281"/>
      <c r="H43" s="281"/>
      <c r="I43" s="222">
        <f t="shared" si="16"/>
        <v>0</v>
      </c>
      <c r="J43" s="218" t="s">
        <v>95</v>
      </c>
      <c r="K43" s="217" t="s">
        <v>307</v>
      </c>
      <c r="L43" s="284">
        <v>29518</v>
      </c>
      <c r="M43" s="284"/>
      <c r="N43" s="284"/>
      <c r="O43" s="284"/>
      <c r="P43" s="284"/>
      <c r="Q43" s="284"/>
      <c r="R43" s="222">
        <f t="shared" si="3"/>
        <v>29518</v>
      </c>
    </row>
    <row r="44" spans="1:18" ht="24.75" customHeight="1">
      <c r="A44" s="218" t="s">
        <v>96</v>
      </c>
      <c r="B44" s="217" t="s">
        <v>308</v>
      </c>
      <c r="C44" s="281"/>
      <c r="D44" s="281"/>
      <c r="E44" s="281"/>
      <c r="F44" s="281"/>
      <c r="G44" s="281"/>
      <c r="H44" s="281"/>
      <c r="I44" s="222">
        <f t="shared" si="16"/>
        <v>0</v>
      </c>
      <c r="J44" s="218" t="s">
        <v>96</v>
      </c>
      <c r="K44" s="217" t="s">
        <v>308</v>
      </c>
      <c r="L44" s="284"/>
      <c r="M44" s="284"/>
      <c r="N44" s="284"/>
      <c r="O44" s="284"/>
      <c r="P44" s="284"/>
      <c r="Q44" s="284"/>
      <c r="R44" s="222">
        <f t="shared" si="3"/>
        <v>0</v>
      </c>
    </row>
    <row r="45" spans="1:18" ht="27" customHeight="1">
      <c r="A45" s="218" t="s">
        <v>153</v>
      </c>
      <c r="B45" s="217" t="s">
        <v>329</v>
      </c>
      <c r="C45" s="281"/>
      <c r="D45" s="281"/>
      <c r="E45" s="281"/>
      <c r="F45" s="281"/>
      <c r="G45" s="281"/>
      <c r="H45" s="281"/>
      <c r="I45" s="222">
        <f t="shared" si="16"/>
        <v>0</v>
      </c>
      <c r="J45" s="218" t="s">
        <v>153</v>
      </c>
      <c r="K45" s="217" t="s">
        <v>329</v>
      </c>
      <c r="L45" s="284"/>
      <c r="M45" s="284"/>
      <c r="N45" s="284"/>
      <c r="O45" s="284"/>
      <c r="P45" s="284"/>
      <c r="Q45" s="284"/>
      <c r="R45" s="222">
        <f t="shared" si="3"/>
        <v>0</v>
      </c>
    </row>
    <row r="46" spans="1:18" ht="35.25" customHeight="1">
      <c r="A46" s="146" t="s">
        <v>26</v>
      </c>
      <c r="B46" s="136" t="s">
        <v>316</v>
      </c>
      <c r="C46" s="138">
        <f aca="true" t="shared" si="24" ref="C46:H46">C47+C48+C49</f>
        <v>30398</v>
      </c>
      <c r="D46" s="138">
        <f t="shared" si="24"/>
        <v>0</v>
      </c>
      <c r="E46" s="138">
        <f t="shared" si="24"/>
        <v>0</v>
      </c>
      <c r="F46" s="138">
        <f t="shared" si="24"/>
        <v>0</v>
      </c>
      <c r="G46" s="138">
        <f t="shared" si="24"/>
        <v>0</v>
      </c>
      <c r="H46" s="138">
        <f t="shared" si="24"/>
        <v>0</v>
      </c>
      <c r="I46" s="216">
        <f t="shared" si="16"/>
        <v>30398</v>
      </c>
      <c r="J46" s="146" t="s">
        <v>26</v>
      </c>
      <c r="K46" s="136" t="s">
        <v>328</v>
      </c>
      <c r="L46" s="128">
        <f aca="true" t="shared" si="25" ref="L46:Q46">L47+L48+L49</f>
        <v>3112</v>
      </c>
      <c r="M46" s="128">
        <f t="shared" si="25"/>
        <v>0</v>
      </c>
      <c r="N46" s="128">
        <f t="shared" si="25"/>
        <v>0</v>
      </c>
      <c r="O46" s="128">
        <f t="shared" si="25"/>
        <v>0</v>
      </c>
      <c r="P46" s="128">
        <f t="shared" si="25"/>
        <v>0</v>
      </c>
      <c r="Q46" s="128">
        <f t="shared" si="25"/>
        <v>0</v>
      </c>
      <c r="R46" s="216">
        <f t="shared" si="3"/>
        <v>3112</v>
      </c>
    </row>
    <row r="47" spans="1:18" ht="24.75" customHeight="1">
      <c r="A47" s="218" t="s">
        <v>95</v>
      </c>
      <c r="B47" s="217" t="s">
        <v>307</v>
      </c>
      <c r="C47" s="281">
        <v>30398</v>
      </c>
      <c r="D47" s="281"/>
      <c r="E47" s="281"/>
      <c r="F47" s="281"/>
      <c r="G47" s="281"/>
      <c r="H47" s="281"/>
      <c r="I47" s="222">
        <f t="shared" si="16"/>
        <v>30398</v>
      </c>
      <c r="J47" s="218" t="s">
        <v>95</v>
      </c>
      <c r="K47" s="217" t="s">
        <v>307</v>
      </c>
      <c r="L47" s="284">
        <v>3112</v>
      </c>
      <c r="M47" s="284"/>
      <c r="N47" s="284"/>
      <c r="O47" s="284"/>
      <c r="P47" s="284"/>
      <c r="Q47" s="284"/>
      <c r="R47" s="222">
        <f t="shared" si="3"/>
        <v>3112</v>
      </c>
    </row>
    <row r="48" spans="1:18" ht="24" customHeight="1">
      <c r="A48" s="218" t="s">
        <v>96</v>
      </c>
      <c r="B48" s="217" t="s">
        <v>308</v>
      </c>
      <c r="C48" s="281"/>
      <c r="D48" s="281"/>
      <c r="E48" s="281"/>
      <c r="F48" s="281"/>
      <c r="G48" s="281"/>
      <c r="H48" s="281"/>
      <c r="I48" s="222">
        <f t="shared" si="16"/>
        <v>0</v>
      </c>
      <c r="J48" s="218" t="s">
        <v>96</v>
      </c>
      <c r="K48" s="217" t="s">
        <v>308</v>
      </c>
      <c r="L48" s="284"/>
      <c r="M48" s="284"/>
      <c r="N48" s="284"/>
      <c r="O48" s="284"/>
      <c r="P48" s="284"/>
      <c r="Q48" s="284"/>
      <c r="R48" s="222">
        <f t="shared" si="3"/>
        <v>0</v>
      </c>
    </row>
    <row r="49" spans="1:18" ht="27" customHeight="1">
      <c r="A49" s="218" t="s">
        <v>153</v>
      </c>
      <c r="B49" s="217" t="s">
        <v>329</v>
      </c>
      <c r="C49" s="281"/>
      <c r="D49" s="281"/>
      <c r="E49" s="281"/>
      <c r="F49" s="281"/>
      <c r="G49" s="281"/>
      <c r="H49" s="281"/>
      <c r="I49" s="222">
        <f t="shared" si="16"/>
        <v>0</v>
      </c>
      <c r="J49" s="218" t="s">
        <v>153</v>
      </c>
      <c r="K49" s="217" t="s">
        <v>329</v>
      </c>
      <c r="L49" s="284"/>
      <c r="M49" s="284"/>
      <c r="N49" s="284"/>
      <c r="O49" s="284"/>
      <c r="P49" s="284"/>
      <c r="Q49" s="284"/>
      <c r="R49" s="222">
        <f t="shared" si="3"/>
        <v>0</v>
      </c>
    </row>
    <row r="50" spans="1:18" ht="26.25" customHeight="1">
      <c r="A50" s="79" t="s">
        <v>34</v>
      </c>
      <c r="B50" s="92" t="s">
        <v>320</v>
      </c>
      <c r="C50" s="145">
        <f aca="true" t="shared" si="26" ref="C50:H50">C34+C38+C42+C46</f>
        <v>437172</v>
      </c>
      <c r="D50" s="145">
        <f t="shared" si="26"/>
        <v>0</v>
      </c>
      <c r="E50" s="145">
        <f t="shared" si="26"/>
        <v>0</v>
      </c>
      <c r="F50" s="145">
        <f t="shared" si="26"/>
        <v>0</v>
      </c>
      <c r="G50" s="145">
        <f t="shared" si="26"/>
        <v>0</v>
      </c>
      <c r="H50" s="145">
        <f t="shared" si="26"/>
        <v>0</v>
      </c>
      <c r="I50" s="216">
        <f t="shared" si="16"/>
        <v>437172</v>
      </c>
      <c r="J50" s="79" t="s">
        <v>230</v>
      </c>
      <c r="K50" s="92" t="s">
        <v>326</v>
      </c>
      <c r="L50" s="145">
        <f>L34+L38+L42+L46</f>
        <v>432172</v>
      </c>
      <c r="M50" s="145">
        <f aca="true" t="shared" si="27" ref="M50:R50">M34+M38+M42+M46</f>
        <v>1000</v>
      </c>
      <c r="N50" s="145">
        <f t="shared" si="27"/>
        <v>1000</v>
      </c>
      <c r="O50" s="145">
        <f t="shared" si="27"/>
        <v>1000</v>
      </c>
      <c r="P50" s="145">
        <f t="shared" si="27"/>
        <v>1000</v>
      </c>
      <c r="Q50" s="145">
        <f t="shared" si="27"/>
        <v>1000</v>
      </c>
      <c r="R50" s="145">
        <f t="shared" si="27"/>
        <v>437172</v>
      </c>
    </row>
    <row r="51" spans="1:18" ht="25.5" customHeight="1">
      <c r="A51" s="220" t="s">
        <v>95</v>
      </c>
      <c r="B51" s="219" t="s">
        <v>307</v>
      </c>
      <c r="C51" s="221">
        <f aca="true" t="shared" si="28" ref="C51:H53">C35+C39+C43+C47</f>
        <v>437172</v>
      </c>
      <c r="D51" s="221">
        <f t="shared" si="28"/>
        <v>0</v>
      </c>
      <c r="E51" s="221">
        <f t="shared" si="28"/>
        <v>0</v>
      </c>
      <c r="F51" s="221">
        <f t="shared" si="28"/>
        <v>0</v>
      </c>
      <c r="G51" s="221">
        <f t="shared" si="28"/>
        <v>0</v>
      </c>
      <c r="H51" s="221">
        <f t="shared" si="28"/>
        <v>0</v>
      </c>
      <c r="I51" s="216">
        <f t="shared" si="16"/>
        <v>437172</v>
      </c>
      <c r="J51" s="220" t="s">
        <v>95</v>
      </c>
      <c r="K51" s="219" t="s">
        <v>307</v>
      </c>
      <c r="L51" s="221">
        <f>L35+L39+L43+L47</f>
        <v>432172</v>
      </c>
      <c r="M51" s="221">
        <f aca="true" t="shared" si="29" ref="M51:Q53">M35+M39+M43+M47</f>
        <v>1000</v>
      </c>
      <c r="N51" s="221">
        <f t="shared" si="29"/>
        <v>1000</v>
      </c>
      <c r="O51" s="221">
        <f t="shared" si="29"/>
        <v>0</v>
      </c>
      <c r="P51" s="221">
        <f t="shared" si="29"/>
        <v>1000</v>
      </c>
      <c r="Q51" s="221">
        <f t="shared" si="29"/>
        <v>1000</v>
      </c>
      <c r="R51" s="222">
        <f t="shared" si="3"/>
        <v>436172</v>
      </c>
    </row>
    <row r="52" spans="1:18" ht="23.25" customHeight="1">
      <c r="A52" s="220" t="s">
        <v>96</v>
      </c>
      <c r="B52" s="219" t="s">
        <v>308</v>
      </c>
      <c r="C52" s="221">
        <f t="shared" si="28"/>
        <v>0</v>
      </c>
      <c r="D52" s="221">
        <f t="shared" si="28"/>
        <v>0</v>
      </c>
      <c r="E52" s="221">
        <f t="shared" si="28"/>
        <v>0</v>
      </c>
      <c r="F52" s="221">
        <f t="shared" si="28"/>
        <v>0</v>
      </c>
      <c r="G52" s="221">
        <f t="shared" si="28"/>
        <v>0</v>
      </c>
      <c r="H52" s="221">
        <f t="shared" si="28"/>
        <v>0</v>
      </c>
      <c r="I52" s="216">
        <f t="shared" si="16"/>
        <v>0</v>
      </c>
      <c r="J52" s="220" t="s">
        <v>96</v>
      </c>
      <c r="K52" s="219" t="s">
        <v>308</v>
      </c>
      <c r="L52" s="221">
        <f>L36+L40+L44+L48</f>
        <v>0</v>
      </c>
      <c r="M52" s="221">
        <f t="shared" si="29"/>
        <v>0</v>
      </c>
      <c r="N52" s="221">
        <f t="shared" si="29"/>
        <v>0</v>
      </c>
      <c r="O52" s="221">
        <f t="shared" si="29"/>
        <v>1000</v>
      </c>
      <c r="P52" s="221">
        <f t="shared" si="29"/>
        <v>0</v>
      </c>
      <c r="Q52" s="221">
        <f t="shared" si="29"/>
        <v>0</v>
      </c>
      <c r="R52" s="222">
        <f t="shared" si="3"/>
        <v>1000</v>
      </c>
    </row>
    <row r="53" spans="1:18" ht="24.75" customHeight="1">
      <c r="A53" s="220" t="s">
        <v>153</v>
      </c>
      <c r="B53" s="219" t="s">
        <v>329</v>
      </c>
      <c r="C53" s="221">
        <f t="shared" si="28"/>
        <v>0</v>
      </c>
      <c r="D53" s="221">
        <f t="shared" si="28"/>
        <v>0</v>
      </c>
      <c r="E53" s="221">
        <f t="shared" si="28"/>
        <v>0</v>
      </c>
      <c r="F53" s="221">
        <f t="shared" si="28"/>
        <v>0</v>
      </c>
      <c r="G53" s="221">
        <f t="shared" si="28"/>
        <v>0</v>
      </c>
      <c r="H53" s="221">
        <f t="shared" si="28"/>
        <v>0</v>
      </c>
      <c r="I53" s="216">
        <f t="shared" si="16"/>
        <v>0</v>
      </c>
      <c r="J53" s="220" t="s">
        <v>153</v>
      </c>
      <c r="K53" s="219" t="s">
        <v>329</v>
      </c>
      <c r="L53" s="221">
        <f>L37+L41+L45+L49</f>
        <v>0</v>
      </c>
      <c r="M53" s="221">
        <f t="shared" si="29"/>
        <v>0</v>
      </c>
      <c r="N53" s="221">
        <f t="shared" si="29"/>
        <v>0</v>
      </c>
      <c r="O53" s="221">
        <f t="shared" si="29"/>
        <v>0</v>
      </c>
      <c r="P53" s="221">
        <f t="shared" si="29"/>
        <v>0</v>
      </c>
      <c r="Q53" s="221">
        <f t="shared" si="29"/>
        <v>0</v>
      </c>
      <c r="R53" s="222">
        <f t="shared" si="3"/>
        <v>0</v>
      </c>
    </row>
    <row r="54" spans="1:18" ht="30" customHeight="1">
      <c r="A54" s="405" t="s">
        <v>318</v>
      </c>
      <c r="B54" s="406"/>
      <c r="C54" s="147">
        <f aca="true" t="shared" si="30" ref="C54:H57">C30+C50</f>
        <v>1109552</v>
      </c>
      <c r="D54" s="147">
        <f t="shared" si="30"/>
        <v>1785</v>
      </c>
      <c r="E54" s="147">
        <f t="shared" si="30"/>
        <v>5</v>
      </c>
      <c r="F54" s="147">
        <f t="shared" si="30"/>
        <v>13268</v>
      </c>
      <c r="G54" s="147">
        <f t="shared" si="30"/>
        <v>4006</v>
      </c>
      <c r="H54" s="147">
        <f t="shared" si="30"/>
        <v>38006</v>
      </c>
      <c r="I54" s="225">
        <f t="shared" si="16"/>
        <v>1166622</v>
      </c>
      <c r="J54" s="405" t="s">
        <v>327</v>
      </c>
      <c r="K54" s="406"/>
      <c r="L54" s="147">
        <f aca="true" t="shared" si="31" ref="L54:Q57">L30+L50</f>
        <v>772832</v>
      </c>
      <c r="M54" s="147">
        <f t="shared" si="31"/>
        <v>99518</v>
      </c>
      <c r="N54" s="147">
        <f t="shared" si="31"/>
        <v>123421</v>
      </c>
      <c r="O54" s="147">
        <f t="shared" si="31"/>
        <v>45791</v>
      </c>
      <c r="P54" s="147">
        <f t="shared" si="31"/>
        <v>27488</v>
      </c>
      <c r="Q54" s="147">
        <f t="shared" si="31"/>
        <v>97572</v>
      </c>
      <c r="R54" s="225">
        <f t="shared" si="3"/>
        <v>1166622</v>
      </c>
    </row>
    <row r="55" spans="1:18" ht="26.25" customHeight="1">
      <c r="A55" s="226" t="s">
        <v>95</v>
      </c>
      <c r="B55" s="223" t="s">
        <v>307</v>
      </c>
      <c r="C55" s="224">
        <f t="shared" si="30"/>
        <v>1077029</v>
      </c>
      <c r="D55" s="224">
        <f t="shared" si="30"/>
        <v>1785</v>
      </c>
      <c r="E55" s="224">
        <f t="shared" si="30"/>
        <v>5</v>
      </c>
      <c r="F55" s="224">
        <f t="shared" si="30"/>
        <v>0</v>
      </c>
      <c r="G55" s="224">
        <f t="shared" si="30"/>
        <v>4006</v>
      </c>
      <c r="H55" s="224">
        <f t="shared" si="30"/>
        <v>38006</v>
      </c>
      <c r="I55" s="227">
        <f t="shared" si="16"/>
        <v>1120831</v>
      </c>
      <c r="J55" s="226" t="s">
        <v>95</v>
      </c>
      <c r="K55" s="223" t="s">
        <v>307</v>
      </c>
      <c r="L55" s="224">
        <f t="shared" si="31"/>
        <v>772832</v>
      </c>
      <c r="M55" s="224">
        <f t="shared" si="31"/>
        <v>99518</v>
      </c>
      <c r="N55" s="224">
        <f t="shared" si="31"/>
        <v>123421</v>
      </c>
      <c r="O55" s="224">
        <f t="shared" si="31"/>
        <v>0</v>
      </c>
      <c r="P55" s="224">
        <f t="shared" si="31"/>
        <v>27488</v>
      </c>
      <c r="Q55" s="224">
        <f t="shared" si="31"/>
        <v>97572</v>
      </c>
      <c r="R55" s="227">
        <f t="shared" si="3"/>
        <v>1120831</v>
      </c>
    </row>
    <row r="56" spans="1:18" ht="24" customHeight="1">
      <c r="A56" s="226" t="s">
        <v>96</v>
      </c>
      <c r="B56" s="223" t="s">
        <v>308</v>
      </c>
      <c r="C56" s="224">
        <f t="shared" si="30"/>
        <v>32523</v>
      </c>
      <c r="D56" s="224">
        <f t="shared" si="30"/>
        <v>0</v>
      </c>
      <c r="E56" s="224">
        <f t="shared" si="30"/>
        <v>0</v>
      </c>
      <c r="F56" s="224">
        <f t="shared" si="30"/>
        <v>13268</v>
      </c>
      <c r="G56" s="224">
        <f t="shared" si="30"/>
        <v>0</v>
      </c>
      <c r="H56" s="224">
        <f t="shared" si="30"/>
        <v>0</v>
      </c>
      <c r="I56" s="227">
        <f t="shared" si="16"/>
        <v>45791</v>
      </c>
      <c r="J56" s="226" t="s">
        <v>96</v>
      </c>
      <c r="K56" s="223" t="s">
        <v>308</v>
      </c>
      <c r="L56" s="224">
        <f t="shared" si="31"/>
        <v>0</v>
      </c>
      <c r="M56" s="224">
        <f t="shared" si="31"/>
        <v>0</v>
      </c>
      <c r="N56" s="224">
        <f t="shared" si="31"/>
        <v>0</v>
      </c>
      <c r="O56" s="224">
        <f t="shared" si="31"/>
        <v>45791</v>
      </c>
      <c r="P56" s="224">
        <f t="shared" si="31"/>
        <v>0</v>
      </c>
      <c r="Q56" s="224">
        <f t="shared" si="31"/>
        <v>0</v>
      </c>
      <c r="R56" s="227">
        <f t="shared" si="3"/>
        <v>45791</v>
      </c>
    </row>
    <row r="57" spans="1:18" ht="27" customHeight="1">
      <c r="A57" s="226" t="s">
        <v>153</v>
      </c>
      <c r="B57" s="223" t="s">
        <v>329</v>
      </c>
      <c r="C57" s="224">
        <f t="shared" si="30"/>
        <v>0</v>
      </c>
      <c r="D57" s="224">
        <f t="shared" si="30"/>
        <v>0</v>
      </c>
      <c r="E57" s="224">
        <f t="shared" si="30"/>
        <v>0</v>
      </c>
      <c r="F57" s="224">
        <f t="shared" si="30"/>
        <v>0</v>
      </c>
      <c r="G57" s="224">
        <f t="shared" si="30"/>
        <v>0</v>
      </c>
      <c r="H57" s="224">
        <f t="shared" si="30"/>
        <v>0</v>
      </c>
      <c r="I57" s="227">
        <f t="shared" si="16"/>
        <v>0</v>
      </c>
      <c r="J57" s="226" t="s">
        <v>153</v>
      </c>
      <c r="K57" s="223" t="s">
        <v>329</v>
      </c>
      <c r="L57" s="224">
        <f t="shared" si="31"/>
        <v>0</v>
      </c>
      <c r="M57" s="224">
        <f t="shared" si="31"/>
        <v>0</v>
      </c>
      <c r="N57" s="224">
        <f t="shared" si="31"/>
        <v>0</v>
      </c>
      <c r="O57" s="224">
        <f t="shared" si="31"/>
        <v>0</v>
      </c>
      <c r="P57" s="224">
        <f t="shared" si="31"/>
        <v>0</v>
      </c>
      <c r="Q57" s="224">
        <f t="shared" si="31"/>
        <v>0</v>
      </c>
      <c r="R57" s="227">
        <f t="shared" si="3"/>
        <v>0</v>
      </c>
    </row>
  </sheetData>
  <sheetProtection/>
  <mergeCells count="8">
    <mergeCell ref="A54:B54"/>
    <mergeCell ref="J54:K54"/>
    <mergeCell ref="A1:R1"/>
    <mergeCell ref="C3:I4"/>
    <mergeCell ref="A3:B5"/>
    <mergeCell ref="A26:I29"/>
    <mergeCell ref="L3:R4"/>
    <mergeCell ref="J3:K5"/>
  </mergeCells>
  <printOptions/>
  <pageMargins left="0.2" right="0.19" top="0.08" bottom="0.16" header="0.17" footer="0.16"/>
  <pageSetup horizontalDpi="600" verticalDpi="600" orientation="landscape" paperSize="8" scale="50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43.7109375" style="0" customWidth="1"/>
    <col min="3" max="3" width="20.28125" style="0" customWidth="1"/>
    <col min="4" max="5" width="18.421875" style="0" customWidth="1"/>
    <col min="6" max="6" width="21.140625" style="0" customWidth="1"/>
  </cols>
  <sheetData>
    <row r="2" spans="1:6" ht="51" customHeight="1">
      <c r="A2" s="482" t="s">
        <v>391</v>
      </c>
      <c r="B2" s="482"/>
      <c r="C2" s="482"/>
      <c r="D2" s="482"/>
      <c r="E2" s="482"/>
      <c r="F2" s="482"/>
    </row>
    <row r="3" ht="16.5" customHeight="1"/>
    <row r="4" ht="12.75">
      <c r="F4" s="140" t="s">
        <v>80</v>
      </c>
    </row>
    <row r="5" spans="1:6" ht="15.75" customHeight="1">
      <c r="A5" s="479" t="s">
        <v>61</v>
      </c>
      <c r="B5" s="479" t="s">
        <v>146</v>
      </c>
      <c r="C5" s="479" t="s">
        <v>147</v>
      </c>
      <c r="D5" s="479" t="s">
        <v>392</v>
      </c>
      <c r="E5" s="480" t="s">
        <v>393</v>
      </c>
      <c r="F5" s="479" t="s">
        <v>509</v>
      </c>
    </row>
    <row r="6" spans="1:6" ht="76.5" customHeight="1">
      <c r="A6" s="479"/>
      <c r="B6" s="479"/>
      <c r="C6" s="479"/>
      <c r="D6" s="479"/>
      <c r="E6" s="481"/>
      <c r="F6" s="479"/>
    </row>
    <row r="7" spans="1:6" ht="76.5" customHeight="1">
      <c r="A7" s="130" t="s">
        <v>23</v>
      </c>
      <c r="B7" s="136" t="s">
        <v>304</v>
      </c>
      <c r="C7" s="137">
        <v>772832</v>
      </c>
      <c r="D7" s="137">
        <v>656597</v>
      </c>
      <c r="E7" s="137">
        <v>143913</v>
      </c>
      <c r="F7" s="138">
        <f aca="true" t="shared" si="0" ref="F7:F12">E7+D7-C7</f>
        <v>27678</v>
      </c>
    </row>
    <row r="8" spans="1:6" ht="63" customHeight="1">
      <c r="A8" s="130" t="s">
        <v>24</v>
      </c>
      <c r="B8" s="136" t="s">
        <v>139</v>
      </c>
      <c r="C8" s="137">
        <v>99518</v>
      </c>
      <c r="D8" s="137">
        <v>1785</v>
      </c>
      <c r="E8" s="137">
        <v>90180</v>
      </c>
      <c r="F8" s="138">
        <f t="shared" si="0"/>
        <v>-7553</v>
      </c>
    </row>
    <row r="9" spans="1:6" ht="58.5" customHeight="1">
      <c r="A9" s="130" t="s">
        <v>25</v>
      </c>
      <c r="B9" s="136" t="s">
        <v>305</v>
      </c>
      <c r="C9" s="137">
        <v>123421</v>
      </c>
      <c r="D9" s="137">
        <v>5</v>
      </c>
      <c r="E9" s="137">
        <v>123416</v>
      </c>
      <c r="F9" s="138">
        <f t="shared" si="0"/>
        <v>0</v>
      </c>
    </row>
    <row r="10" spans="1:6" ht="60.75" customHeight="1">
      <c r="A10" s="130" t="s">
        <v>26</v>
      </c>
      <c r="B10" s="136" t="s">
        <v>363</v>
      </c>
      <c r="C10" s="137">
        <v>45791</v>
      </c>
      <c r="D10" s="137">
        <v>23345</v>
      </c>
      <c r="E10" s="137">
        <v>22446</v>
      </c>
      <c r="F10" s="138">
        <f t="shared" si="0"/>
        <v>0</v>
      </c>
    </row>
    <row r="11" spans="1:6" ht="58.5" customHeight="1">
      <c r="A11" s="130" t="s">
        <v>32</v>
      </c>
      <c r="B11" s="136" t="s">
        <v>140</v>
      </c>
      <c r="C11" s="137">
        <v>27488</v>
      </c>
      <c r="D11" s="137">
        <v>4006</v>
      </c>
      <c r="E11" s="137">
        <v>6267</v>
      </c>
      <c r="F11" s="138">
        <f t="shared" si="0"/>
        <v>-17215</v>
      </c>
    </row>
    <row r="12" spans="1:6" ht="56.25" customHeight="1">
      <c r="A12" s="130" t="s">
        <v>27</v>
      </c>
      <c r="B12" s="136" t="s">
        <v>141</v>
      </c>
      <c r="C12" s="137">
        <v>97572</v>
      </c>
      <c r="D12" s="137">
        <v>38006</v>
      </c>
      <c r="E12" s="137">
        <v>56656</v>
      </c>
      <c r="F12" s="138">
        <f t="shared" si="0"/>
        <v>-2910</v>
      </c>
    </row>
    <row r="13" spans="1:6" ht="55.5" customHeight="1">
      <c r="A13" s="479" t="s">
        <v>83</v>
      </c>
      <c r="B13" s="479"/>
      <c r="C13" s="139">
        <f>C7+C8+C9+C10+C11+C12</f>
        <v>1166622</v>
      </c>
      <c r="D13" s="139">
        <f>D7+D8+D9+D10+D11+D12</f>
        <v>723744</v>
      </c>
      <c r="E13" s="139">
        <f>E7+E8+E9+E10+E11+E12</f>
        <v>442878</v>
      </c>
      <c r="F13" s="139">
        <f>F7+F8+F9+F10+F11+F12</f>
        <v>0</v>
      </c>
    </row>
  </sheetData>
  <sheetProtection/>
  <mergeCells count="8">
    <mergeCell ref="A13:B13"/>
    <mergeCell ref="E5:E6"/>
    <mergeCell ref="A2:F2"/>
    <mergeCell ref="A5:A6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scale="67" r:id="rId1"/>
  <headerFooter alignWithMargins="0">
    <oddHeader>&amp;LVámospércs Városi Önkormányzat&amp;R4.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5" sqref="C25"/>
    </sheetView>
  </sheetViews>
  <sheetFormatPr defaultColWidth="8.00390625" defaultRowHeight="12.75"/>
  <cols>
    <col min="1" max="1" width="10.421875" style="11" customWidth="1"/>
    <col min="2" max="2" width="56.57421875" style="12" customWidth="1"/>
    <col min="3" max="3" width="21.7109375" style="7" customWidth="1"/>
    <col min="4" max="16384" width="8.00390625" style="6" customWidth="1"/>
  </cols>
  <sheetData>
    <row r="1" spans="1:3" s="7" customFormat="1" ht="78.75" customHeight="1">
      <c r="A1" s="485" t="s">
        <v>342</v>
      </c>
      <c r="B1" s="485"/>
      <c r="C1" s="485"/>
    </row>
    <row r="2" spans="1:3" ht="57.75" customHeight="1">
      <c r="A2" s="8"/>
      <c r="B2" s="9"/>
      <c r="C2" s="142" t="s">
        <v>80</v>
      </c>
    </row>
    <row r="3" spans="1:3" s="7" customFormat="1" ht="19.5" customHeight="1">
      <c r="A3" s="486" t="s">
        <v>61</v>
      </c>
      <c r="B3" s="487" t="s">
        <v>62</v>
      </c>
      <c r="C3" s="488" t="s">
        <v>63</v>
      </c>
    </row>
    <row r="4" spans="1:3" s="7" customFormat="1" ht="21" customHeight="1">
      <c r="A4" s="486"/>
      <c r="B4" s="487"/>
      <c r="C4" s="488"/>
    </row>
    <row r="5" spans="1:3" s="7" customFormat="1" ht="38.25" customHeight="1">
      <c r="A5" s="486"/>
      <c r="B5" s="487"/>
      <c r="C5" s="488"/>
    </row>
    <row r="6" spans="1:3" ht="20.25" customHeight="1" hidden="1">
      <c r="A6" s="15" t="s">
        <v>21</v>
      </c>
      <c r="B6" s="16" t="s">
        <v>64</v>
      </c>
      <c r="C6" s="17"/>
    </row>
    <row r="7" spans="1:3" s="10" customFormat="1" ht="27" customHeight="1" hidden="1">
      <c r="A7" s="15" t="s">
        <v>23</v>
      </c>
      <c r="B7" s="18" t="s">
        <v>65</v>
      </c>
      <c r="C7" s="17"/>
    </row>
    <row r="8" spans="1:3" ht="25.5" customHeight="1" hidden="1">
      <c r="A8" s="19"/>
      <c r="B8" s="20" t="s">
        <v>66</v>
      </c>
      <c r="C8" s="21"/>
    </row>
    <row r="9" spans="1:3" s="10" customFormat="1" ht="15" customHeight="1" hidden="1">
      <c r="A9" s="15" t="s">
        <v>24</v>
      </c>
      <c r="B9" s="18" t="s">
        <v>67</v>
      </c>
      <c r="C9" s="17"/>
    </row>
    <row r="10" spans="1:3" s="10" customFormat="1" ht="17.25" customHeight="1" hidden="1">
      <c r="A10" s="15"/>
      <c r="B10" s="22" t="s">
        <v>68</v>
      </c>
      <c r="C10" s="17"/>
    </row>
    <row r="11" spans="1:3" ht="16.5" customHeight="1" hidden="1">
      <c r="A11" s="15"/>
      <c r="B11" s="483" t="s">
        <v>69</v>
      </c>
      <c r="C11" s="23">
        <v>0</v>
      </c>
    </row>
    <row r="12" spans="1:3" ht="16.5" customHeight="1" hidden="1">
      <c r="A12" s="15"/>
      <c r="B12" s="483"/>
      <c r="C12" s="24"/>
    </row>
    <row r="13" spans="1:3" ht="40.5" customHeight="1">
      <c r="A13" s="19" t="s">
        <v>23</v>
      </c>
      <c r="B13" s="22" t="s">
        <v>183</v>
      </c>
      <c r="C13" s="25">
        <v>74563</v>
      </c>
    </row>
    <row r="14" spans="1:3" ht="45.75" customHeight="1">
      <c r="A14" s="19" t="s">
        <v>24</v>
      </c>
      <c r="B14" s="22" t="s">
        <v>184</v>
      </c>
      <c r="C14" s="25">
        <v>250087</v>
      </c>
    </row>
    <row r="15" spans="1:3" ht="45.75" customHeight="1">
      <c r="A15" s="19" t="s">
        <v>25</v>
      </c>
      <c r="B15" s="143" t="s">
        <v>464</v>
      </c>
      <c r="C15" s="25">
        <v>4643</v>
      </c>
    </row>
    <row r="16" spans="1:3" s="7" customFormat="1" ht="45" customHeight="1">
      <c r="A16" s="19" t="s">
        <v>26</v>
      </c>
      <c r="B16" s="22" t="s">
        <v>394</v>
      </c>
      <c r="C16" s="25">
        <v>10000</v>
      </c>
    </row>
    <row r="17" spans="1:3" s="7" customFormat="1" ht="42" customHeight="1">
      <c r="A17" s="19" t="s">
        <v>32</v>
      </c>
      <c r="B17" s="26" t="s">
        <v>395</v>
      </c>
      <c r="C17" s="25">
        <v>4000</v>
      </c>
    </row>
    <row r="18" spans="1:3" s="7" customFormat="1" ht="42" customHeight="1">
      <c r="A18" s="19" t="s">
        <v>27</v>
      </c>
      <c r="B18" s="26" t="s">
        <v>396</v>
      </c>
      <c r="C18" s="25">
        <v>1000</v>
      </c>
    </row>
    <row r="19" spans="1:3" s="7" customFormat="1" ht="47.25" customHeight="1">
      <c r="A19" s="19" t="s">
        <v>28</v>
      </c>
      <c r="B19" s="26" t="s">
        <v>397</v>
      </c>
      <c r="C19" s="25">
        <v>1000</v>
      </c>
    </row>
    <row r="20" spans="1:3" s="7" customFormat="1" ht="44.25" customHeight="1">
      <c r="A20" s="19" t="s">
        <v>29</v>
      </c>
      <c r="B20" s="26" t="s">
        <v>398</v>
      </c>
      <c r="C20" s="25">
        <v>1000</v>
      </c>
    </row>
    <row r="21" spans="1:3" s="7" customFormat="1" ht="42" customHeight="1">
      <c r="A21" s="19" t="s">
        <v>33</v>
      </c>
      <c r="B21" s="26" t="s">
        <v>399</v>
      </c>
      <c r="C21" s="25">
        <v>1000</v>
      </c>
    </row>
    <row r="22" spans="1:3" s="7" customFormat="1" ht="42" customHeight="1">
      <c r="A22" s="19" t="s">
        <v>70</v>
      </c>
      <c r="B22" s="26" t="s">
        <v>491</v>
      </c>
      <c r="C22" s="25">
        <v>1000</v>
      </c>
    </row>
    <row r="23" spans="1:3" s="7" customFormat="1" ht="48.75" customHeight="1">
      <c r="A23" s="19" t="s">
        <v>71</v>
      </c>
      <c r="B23" s="26" t="s">
        <v>400</v>
      </c>
      <c r="C23" s="25">
        <v>1000</v>
      </c>
    </row>
    <row r="24" spans="1:3" ht="39" customHeight="1">
      <c r="A24" s="484" t="s">
        <v>79</v>
      </c>
      <c r="B24" s="484"/>
      <c r="C24" s="27">
        <f>C13+C14+C15+C16+C17+C18+C19+C20+C21+C22+C23</f>
        <v>349293</v>
      </c>
    </row>
    <row r="26" spans="2:3" ht="9.75">
      <c r="B26" s="13"/>
      <c r="C26" s="14"/>
    </row>
  </sheetData>
  <sheetProtection/>
  <mergeCells count="6">
    <mergeCell ref="B11:B12"/>
    <mergeCell ref="A24:B24"/>
    <mergeCell ref="A1:C1"/>
    <mergeCell ref="A3:A5"/>
    <mergeCell ref="B3:B5"/>
    <mergeCell ref="C3:C5"/>
  </mergeCells>
  <printOptions/>
  <pageMargins left="0.95" right="0.75" top="1" bottom="1" header="0.5" footer="0.5"/>
  <pageSetup horizontalDpi="600" verticalDpi="600" orientation="portrait" paperSize="9" scale="94" r:id="rId1"/>
  <headerFooter alignWithMargins="0">
    <oddHeader>&amp;LVámospércs Városi Önkormányzat&amp;R5.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E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140625" style="0" customWidth="1"/>
    <col min="2" max="2" width="58.28125" style="0" customWidth="1"/>
    <col min="3" max="3" width="33.28125" style="0" customWidth="1"/>
  </cols>
  <sheetData>
    <row r="5" spans="1:3" ht="12.75">
      <c r="A5" s="3"/>
      <c r="B5" s="4"/>
      <c r="C5" s="5"/>
    </row>
    <row r="6" spans="1:3" ht="43.5" customHeight="1">
      <c r="A6" s="485" t="s">
        <v>343</v>
      </c>
      <c r="B6" s="485"/>
      <c r="C6" s="485"/>
    </row>
    <row r="7" spans="1:3" ht="20.25">
      <c r="A7" s="28"/>
      <c r="B7" s="28"/>
      <c r="C7" s="28"/>
    </row>
    <row r="8" spans="1:3" ht="20.25">
      <c r="A8" s="28"/>
      <c r="B8" s="28"/>
      <c r="C8" s="28"/>
    </row>
    <row r="9" spans="1:3" ht="12.75">
      <c r="A9" s="8"/>
      <c r="B9" s="9"/>
      <c r="C9" s="100" t="s">
        <v>80</v>
      </c>
    </row>
    <row r="10" spans="1:3" ht="21.75" customHeight="1">
      <c r="A10" s="486" t="s">
        <v>61</v>
      </c>
      <c r="B10" s="487" t="s">
        <v>62</v>
      </c>
      <c r="C10" s="486" t="s">
        <v>55</v>
      </c>
    </row>
    <row r="11" spans="1:3" ht="12.75" customHeight="1">
      <c r="A11" s="486"/>
      <c r="B11" s="487"/>
      <c r="C11" s="486"/>
    </row>
    <row r="12" spans="1:3" ht="12.75" customHeight="1">
      <c r="A12" s="486"/>
      <c r="B12" s="487"/>
      <c r="C12" s="486"/>
    </row>
    <row r="13" spans="1:5" ht="66.75" customHeight="1">
      <c r="A13" s="19" t="s">
        <v>23</v>
      </c>
      <c r="B13" s="143" t="s">
        <v>463</v>
      </c>
      <c r="C13" s="25">
        <v>55249</v>
      </c>
      <c r="D13" s="29"/>
      <c r="E13" s="30"/>
    </row>
    <row r="14" spans="1:5" ht="57.75" customHeight="1">
      <c r="A14" s="489" t="s">
        <v>81</v>
      </c>
      <c r="B14" s="489"/>
      <c r="C14" s="27">
        <f>C13</f>
        <v>55249</v>
      </c>
      <c r="D14" s="30"/>
      <c r="E14" s="30"/>
    </row>
    <row r="16" spans="1:3" ht="12.75">
      <c r="A16" s="11"/>
      <c r="B16" s="31"/>
      <c r="C16" s="6"/>
    </row>
    <row r="17" spans="1:3" ht="12.75">
      <c r="A17" s="11"/>
      <c r="B17" s="12"/>
      <c r="C17" s="32"/>
    </row>
  </sheetData>
  <sheetProtection/>
  <mergeCells count="5">
    <mergeCell ref="A14:B14"/>
    <mergeCell ref="A6:C6"/>
    <mergeCell ref="A10:A12"/>
    <mergeCell ref="B10:B12"/>
    <mergeCell ref="C10:C12"/>
  </mergeCells>
  <printOptions/>
  <pageMargins left="0.88" right="0.75" top="1" bottom="1" header="0.5" footer="0.5"/>
  <pageSetup horizontalDpi="600" verticalDpi="600" orientation="portrait" paperSize="9" scale="80" r:id="rId1"/>
  <headerFooter alignWithMargins="0">
    <oddHeader>&amp;LVámospércs Városi Önkormányzat&amp;R6.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7" sqref="F17"/>
    </sheetView>
  </sheetViews>
  <sheetFormatPr defaultColWidth="8.00390625" defaultRowHeight="12.75"/>
  <cols>
    <col min="1" max="1" width="9.00390625" style="52" customWidth="1"/>
    <col min="2" max="2" width="43.421875" style="53" customWidth="1"/>
    <col min="3" max="3" width="16.57421875" style="35" customWidth="1"/>
    <col min="4" max="4" width="18.140625" style="35" customWidth="1"/>
    <col min="5" max="5" width="14.421875" style="33" customWidth="1"/>
    <col min="6" max="6" width="18.140625" style="33" customWidth="1"/>
    <col min="7" max="16384" width="8.00390625" style="33" customWidth="1"/>
  </cols>
  <sheetData>
    <row r="1" spans="1:6" ht="54" customHeight="1">
      <c r="A1" s="491" t="s">
        <v>344</v>
      </c>
      <c r="B1" s="491"/>
      <c r="C1" s="491"/>
      <c r="D1" s="491"/>
      <c r="E1" s="491"/>
      <c r="F1" s="491"/>
    </row>
    <row r="2" spans="1:4" ht="54" customHeight="1">
      <c r="A2" s="334"/>
      <c r="B2" s="334"/>
      <c r="C2" s="334"/>
      <c r="D2" s="334"/>
    </row>
    <row r="3" spans="1:6" s="34" customFormat="1" ht="78" customHeight="1">
      <c r="A3" s="488" t="s">
        <v>61</v>
      </c>
      <c r="B3" s="494" t="s">
        <v>39</v>
      </c>
      <c r="C3" s="335" t="s">
        <v>498</v>
      </c>
      <c r="D3" s="495" t="s">
        <v>497</v>
      </c>
      <c r="E3" s="495"/>
      <c r="F3" s="495"/>
    </row>
    <row r="4" spans="1:6" s="36" customFormat="1" ht="15.75" customHeight="1">
      <c r="A4" s="488"/>
      <c r="B4" s="494"/>
      <c r="C4" s="490" t="s">
        <v>38</v>
      </c>
      <c r="D4" s="490" t="s">
        <v>82</v>
      </c>
      <c r="E4" s="490" t="s">
        <v>496</v>
      </c>
      <c r="F4" s="493" t="s">
        <v>499</v>
      </c>
    </row>
    <row r="5" spans="1:6" s="36" customFormat="1" ht="12.75" customHeight="1">
      <c r="A5" s="488"/>
      <c r="B5" s="494"/>
      <c r="C5" s="490"/>
      <c r="D5" s="490"/>
      <c r="E5" s="490"/>
      <c r="F5" s="493"/>
    </row>
    <row r="6" spans="1:6" s="36" customFormat="1" ht="60.75" customHeight="1">
      <c r="A6" s="488"/>
      <c r="B6" s="494"/>
      <c r="C6" s="490"/>
      <c r="D6" s="490"/>
      <c r="E6" s="490"/>
      <c r="F6" s="493"/>
    </row>
    <row r="7" spans="1:6" ht="20.25" customHeight="1" hidden="1">
      <c r="A7" s="15" t="s">
        <v>21</v>
      </c>
      <c r="B7" s="37" t="s">
        <v>64</v>
      </c>
      <c r="C7" s="38"/>
      <c r="D7" s="39"/>
      <c r="F7" s="336"/>
    </row>
    <row r="8" spans="1:6" s="42" customFormat="1" ht="27" customHeight="1" hidden="1">
      <c r="A8" s="15" t="s">
        <v>23</v>
      </c>
      <c r="B8" s="18" t="s">
        <v>65</v>
      </c>
      <c r="C8" s="40"/>
      <c r="D8" s="41"/>
      <c r="F8" s="337"/>
    </row>
    <row r="9" spans="1:6" ht="25.5" customHeight="1" hidden="1">
      <c r="A9" s="19"/>
      <c r="B9" s="20" t="s">
        <v>66</v>
      </c>
      <c r="C9" s="43">
        <v>1515</v>
      </c>
      <c r="D9" s="44"/>
      <c r="F9" s="336"/>
    </row>
    <row r="10" spans="1:6" s="42" customFormat="1" ht="15" customHeight="1" hidden="1">
      <c r="A10" s="15" t="s">
        <v>24</v>
      </c>
      <c r="B10" s="18" t="s">
        <v>67</v>
      </c>
      <c r="C10" s="40"/>
      <c r="D10" s="41"/>
      <c r="F10" s="337"/>
    </row>
    <row r="11" spans="1:6" s="42" customFormat="1" ht="17.25" customHeight="1" hidden="1">
      <c r="A11" s="15"/>
      <c r="B11" s="45" t="s">
        <v>68</v>
      </c>
      <c r="C11" s="43">
        <v>15000</v>
      </c>
      <c r="D11" s="41"/>
      <c r="F11" s="337"/>
    </row>
    <row r="12" spans="1:6" ht="16.5" customHeight="1" hidden="1">
      <c r="A12" s="46"/>
      <c r="B12" s="498" t="s">
        <v>69</v>
      </c>
      <c r="C12" s="47">
        <f>SUM(C9:C11)</f>
        <v>16515</v>
      </c>
      <c r="D12" s="48"/>
      <c r="F12" s="336"/>
    </row>
    <row r="13" spans="1:6" ht="16.5" customHeight="1" hidden="1">
      <c r="A13" s="46"/>
      <c r="B13" s="498"/>
      <c r="C13" s="49" t="e">
        <f>C12+#REF!</f>
        <v>#REF!</v>
      </c>
      <c r="D13" s="50"/>
      <c r="F13" s="336"/>
    </row>
    <row r="14" spans="1:6" ht="83.25" customHeight="1">
      <c r="A14" s="19" t="s">
        <v>23</v>
      </c>
      <c r="B14" s="22" t="s">
        <v>183</v>
      </c>
      <c r="C14" s="25">
        <v>74563</v>
      </c>
      <c r="D14" s="21">
        <v>59500</v>
      </c>
      <c r="E14" s="21">
        <v>21148</v>
      </c>
      <c r="F14" s="338">
        <f>C14-D14-E14</f>
        <v>-6085</v>
      </c>
    </row>
    <row r="15" spans="1:6" ht="72.75" customHeight="1">
      <c r="A15" s="19" t="s">
        <v>24</v>
      </c>
      <c r="B15" s="22" t="s">
        <v>184</v>
      </c>
      <c r="C15" s="25">
        <v>250087</v>
      </c>
      <c r="D15" s="21">
        <v>237583</v>
      </c>
      <c r="E15" s="21">
        <v>7502</v>
      </c>
      <c r="F15" s="338">
        <f>C15-D15-E15</f>
        <v>5002</v>
      </c>
    </row>
    <row r="16" spans="1:6" ht="72" customHeight="1">
      <c r="A16" s="19" t="s">
        <v>25</v>
      </c>
      <c r="B16" s="143" t="s">
        <v>185</v>
      </c>
      <c r="C16" s="25">
        <v>59892</v>
      </c>
      <c r="D16" s="21">
        <v>59892</v>
      </c>
      <c r="E16" s="21"/>
      <c r="F16" s="338">
        <f>C16-D16-E16</f>
        <v>0</v>
      </c>
    </row>
    <row r="17" spans="1:6" ht="59.25" customHeight="1">
      <c r="A17" s="496" t="s">
        <v>83</v>
      </c>
      <c r="B17" s="497"/>
      <c r="C17" s="27">
        <f>C14+C15+C16</f>
        <v>384542</v>
      </c>
      <c r="D17" s="27">
        <f>D14+D15+D16</f>
        <v>356975</v>
      </c>
      <c r="E17" s="27">
        <f>E14+E15+E16</f>
        <v>28650</v>
      </c>
      <c r="F17" s="339">
        <f>F14+F15+F16</f>
        <v>-1083</v>
      </c>
    </row>
    <row r="21" spans="1:4" ht="20.25" customHeight="1">
      <c r="A21" s="492"/>
      <c r="B21" s="492"/>
      <c r="C21" s="492"/>
      <c r="D21" s="492"/>
    </row>
  </sheetData>
  <sheetProtection/>
  <mergeCells count="11">
    <mergeCell ref="B12:B13"/>
    <mergeCell ref="C4:C6"/>
    <mergeCell ref="D4:D6"/>
    <mergeCell ref="A1:F1"/>
    <mergeCell ref="A21:D21"/>
    <mergeCell ref="E4:E6"/>
    <mergeCell ref="F4:F6"/>
    <mergeCell ref="B3:B6"/>
    <mergeCell ref="A3:A6"/>
    <mergeCell ref="D3:F3"/>
    <mergeCell ref="A17:B17"/>
  </mergeCells>
  <printOptions/>
  <pageMargins left="0.74" right="0.57" top="1" bottom="1" header="0.5" footer="0.5"/>
  <pageSetup horizontalDpi="600" verticalDpi="600" orientation="portrait" paperSize="9" scale="74" r:id="rId1"/>
  <headerFooter alignWithMargins="0">
    <oddHeader>&amp;LVámospércs Városi Önkormányzat&amp;R7.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81"/>
  <sheetViews>
    <sheetView zoomScaleSheetLayoutView="100" zoomScalePageLayoutView="0" workbookViewId="0" topLeftCell="A1">
      <selection activeCell="I44" sqref="I44"/>
    </sheetView>
  </sheetViews>
  <sheetFormatPr defaultColWidth="9.140625" defaultRowHeight="12.75"/>
  <cols>
    <col min="1" max="1" width="5.57421875" style="151" customWidth="1"/>
    <col min="2" max="2" width="13.57421875" style="171" customWidth="1"/>
    <col min="3" max="7" width="9.140625" style="151" customWidth="1"/>
    <col min="8" max="8" width="21.421875" style="151" customWidth="1"/>
    <col min="9" max="9" width="18.8515625" style="150" customWidth="1"/>
    <col min="10" max="10" width="17.00390625" style="150" customWidth="1"/>
    <col min="11" max="15" width="9.140625" style="151" customWidth="1"/>
    <col min="16" max="16" width="12.8515625" style="151" bestFit="1" customWidth="1"/>
    <col min="17" max="254" width="9.140625" style="151" customWidth="1"/>
  </cols>
  <sheetData>
    <row r="1" spans="1:255" ht="44.25" customHeight="1">
      <c r="A1" s="522" t="s">
        <v>466</v>
      </c>
      <c r="B1" s="522"/>
      <c r="C1" s="522"/>
      <c r="D1" s="522"/>
      <c r="E1" s="522"/>
      <c r="F1" s="522"/>
      <c r="G1" s="522"/>
      <c r="H1" s="522"/>
      <c r="I1" s="522"/>
      <c r="IU1" s="152"/>
    </row>
    <row r="2" spans="1:255" ht="36" customHeight="1">
      <c r="A2" s="523" t="s">
        <v>476</v>
      </c>
      <c r="B2" s="523"/>
      <c r="C2" s="523"/>
      <c r="D2" s="523"/>
      <c r="E2" s="523"/>
      <c r="F2" s="523"/>
      <c r="G2" s="523"/>
      <c r="H2" s="523"/>
      <c r="I2" s="523"/>
      <c r="IU2" s="152"/>
    </row>
    <row r="3" spans="1:255" ht="13.5" customHeight="1">
      <c r="A3" s="135"/>
      <c r="B3" s="135"/>
      <c r="C3" s="135"/>
      <c r="D3" s="135"/>
      <c r="E3" s="135"/>
      <c r="F3" s="135"/>
      <c r="G3" s="135"/>
      <c r="H3" s="135"/>
      <c r="I3" s="135" t="s">
        <v>404</v>
      </c>
      <c r="IU3" s="152"/>
    </row>
    <row r="4" spans="1:10" s="152" customFormat="1" ht="38.25" customHeight="1">
      <c r="A4" s="504" t="s">
        <v>61</v>
      </c>
      <c r="B4" s="505" t="s">
        <v>273</v>
      </c>
      <c r="C4" s="505" t="s">
        <v>402</v>
      </c>
      <c r="D4" s="505"/>
      <c r="E4" s="505"/>
      <c r="F4" s="505"/>
      <c r="G4" s="505"/>
      <c r="H4" s="505"/>
      <c r="I4" s="506" t="s">
        <v>63</v>
      </c>
      <c r="J4" s="153"/>
    </row>
    <row r="5" spans="1:10" s="152" customFormat="1" ht="36" customHeight="1">
      <c r="A5" s="504"/>
      <c r="B5" s="505"/>
      <c r="C5" s="505"/>
      <c r="D5" s="505"/>
      <c r="E5" s="505"/>
      <c r="F5" s="505"/>
      <c r="G5" s="505"/>
      <c r="H5" s="505"/>
      <c r="I5" s="507"/>
      <c r="J5" s="153"/>
    </row>
    <row r="6" spans="1:10" s="152" customFormat="1" ht="36" customHeight="1">
      <c r="A6" s="159" t="s">
        <v>23</v>
      </c>
      <c r="B6" s="159" t="s">
        <v>21</v>
      </c>
      <c r="C6" s="511" t="s">
        <v>475</v>
      </c>
      <c r="D6" s="512"/>
      <c r="E6" s="512"/>
      <c r="F6" s="512"/>
      <c r="G6" s="512"/>
      <c r="H6" s="513"/>
      <c r="I6" s="160">
        <f>I7+I8+I13+I14</f>
        <v>144569</v>
      </c>
      <c r="J6" s="153"/>
    </row>
    <row r="7" spans="1:10" s="155" customFormat="1" ht="30" customHeight="1">
      <c r="A7" s="312" t="s">
        <v>24</v>
      </c>
      <c r="B7" s="287" t="s">
        <v>198</v>
      </c>
      <c r="C7" s="503" t="s">
        <v>403</v>
      </c>
      <c r="D7" s="503"/>
      <c r="E7" s="503"/>
      <c r="F7" s="503"/>
      <c r="G7" s="503"/>
      <c r="H7" s="503"/>
      <c r="I7" s="288">
        <v>90180</v>
      </c>
      <c r="J7" s="154"/>
    </row>
    <row r="8" spans="1:10" s="155" customFormat="1" ht="25.5" customHeight="1">
      <c r="A8" s="312" t="s">
        <v>25</v>
      </c>
      <c r="B8" s="287" t="s">
        <v>199</v>
      </c>
      <c r="C8" s="503" t="s">
        <v>405</v>
      </c>
      <c r="D8" s="503"/>
      <c r="E8" s="503"/>
      <c r="F8" s="503"/>
      <c r="G8" s="503"/>
      <c r="H8" s="503"/>
      <c r="I8" s="288">
        <f>I9+I10+I11+I12</f>
        <v>37701</v>
      </c>
      <c r="J8" s="154"/>
    </row>
    <row r="9" spans="1:10" s="155" customFormat="1" ht="28.5" customHeight="1">
      <c r="A9" s="289" t="s">
        <v>26</v>
      </c>
      <c r="B9" s="156" t="s">
        <v>200</v>
      </c>
      <c r="C9" s="514" t="s">
        <v>330</v>
      </c>
      <c r="D9" s="514"/>
      <c r="E9" s="514"/>
      <c r="F9" s="514"/>
      <c r="G9" s="514"/>
      <c r="H9" s="514"/>
      <c r="I9" s="157">
        <v>8071</v>
      </c>
      <c r="J9" s="154"/>
    </row>
    <row r="10" spans="1:10" s="155" customFormat="1" ht="28.5" customHeight="1">
      <c r="A10" s="289" t="s">
        <v>32</v>
      </c>
      <c r="B10" s="156" t="s">
        <v>201</v>
      </c>
      <c r="C10" s="500" t="s">
        <v>202</v>
      </c>
      <c r="D10" s="501"/>
      <c r="E10" s="501"/>
      <c r="F10" s="501"/>
      <c r="G10" s="501"/>
      <c r="H10" s="502"/>
      <c r="I10" s="157">
        <v>25063</v>
      </c>
      <c r="J10" s="154"/>
    </row>
    <row r="11" spans="1:10" s="155" customFormat="1" ht="25.5" customHeight="1">
      <c r="A11" s="289" t="s">
        <v>27</v>
      </c>
      <c r="B11" s="156" t="s">
        <v>203</v>
      </c>
      <c r="C11" s="514" t="s">
        <v>204</v>
      </c>
      <c r="D11" s="514"/>
      <c r="E11" s="514"/>
      <c r="F11" s="514"/>
      <c r="G11" s="514"/>
      <c r="H11" s="514"/>
      <c r="I11" s="158">
        <v>100</v>
      </c>
      <c r="J11" s="154"/>
    </row>
    <row r="12" spans="1:10" s="155" customFormat="1" ht="26.25" customHeight="1">
      <c r="A12" s="289" t="s">
        <v>28</v>
      </c>
      <c r="B12" s="156" t="s">
        <v>205</v>
      </c>
      <c r="C12" s="514" t="s">
        <v>206</v>
      </c>
      <c r="D12" s="514"/>
      <c r="E12" s="514"/>
      <c r="F12" s="514"/>
      <c r="G12" s="514"/>
      <c r="H12" s="514"/>
      <c r="I12" s="157">
        <v>4467</v>
      </c>
      <c r="J12" s="154"/>
    </row>
    <row r="13" spans="1:10" s="155" customFormat="1" ht="25.5" customHeight="1">
      <c r="A13" s="312" t="s">
        <v>29</v>
      </c>
      <c r="B13" s="287" t="s">
        <v>406</v>
      </c>
      <c r="C13" s="503" t="s">
        <v>407</v>
      </c>
      <c r="D13" s="503"/>
      <c r="E13" s="503"/>
      <c r="F13" s="503"/>
      <c r="G13" s="503"/>
      <c r="H13" s="503"/>
      <c r="I13" s="288">
        <v>14842</v>
      </c>
      <c r="J13" s="154"/>
    </row>
    <row r="14" spans="1:10" s="155" customFormat="1" ht="25.5" customHeight="1">
      <c r="A14" s="312" t="s">
        <v>33</v>
      </c>
      <c r="B14" s="287" t="s">
        <v>408</v>
      </c>
      <c r="C14" s="541" t="s">
        <v>409</v>
      </c>
      <c r="D14" s="542"/>
      <c r="E14" s="542"/>
      <c r="F14" s="542"/>
      <c r="G14" s="542"/>
      <c r="H14" s="543"/>
      <c r="I14" s="288">
        <v>1846</v>
      </c>
      <c r="J14" s="154"/>
    </row>
    <row r="15" spans="1:10" s="155" customFormat="1" ht="39" customHeight="1">
      <c r="A15" s="159" t="s">
        <v>70</v>
      </c>
      <c r="B15" s="159" t="s">
        <v>34</v>
      </c>
      <c r="C15" s="511" t="s">
        <v>207</v>
      </c>
      <c r="D15" s="512"/>
      <c r="E15" s="512"/>
      <c r="F15" s="512"/>
      <c r="G15" s="512"/>
      <c r="H15" s="513"/>
      <c r="I15" s="160">
        <f>SUM(I16:I18)</f>
        <v>123416</v>
      </c>
      <c r="J15" s="154"/>
    </row>
    <row r="16" spans="1:10" s="155" customFormat="1" ht="27.75" customHeight="1">
      <c r="A16" s="289" t="s">
        <v>71</v>
      </c>
      <c r="B16" s="161" t="s">
        <v>410</v>
      </c>
      <c r="C16" s="518" t="s">
        <v>208</v>
      </c>
      <c r="D16" s="519"/>
      <c r="E16" s="519"/>
      <c r="F16" s="519"/>
      <c r="G16" s="519"/>
      <c r="H16" s="520"/>
      <c r="I16" s="157">
        <v>83760</v>
      </c>
      <c r="J16" s="154"/>
    </row>
    <row r="17" spans="1:10" s="155" customFormat="1" ht="27.75" customHeight="1">
      <c r="A17" s="289" t="s">
        <v>72</v>
      </c>
      <c r="B17" s="161" t="s">
        <v>411</v>
      </c>
      <c r="C17" s="527" t="s">
        <v>331</v>
      </c>
      <c r="D17" s="528"/>
      <c r="E17" s="528"/>
      <c r="F17" s="528"/>
      <c r="G17" s="528"/>
      <c r="H17" s="529"/>
      <c r="I17" s="157">
        <v>27000</v>
      </c>
      <c r="J17" s="154"/>
    </row>
    <row r="18" spans="1:10" s="155" customFormat="1" ht="25.5" customHeight="1">
      <c r="A18" s="289" t="s">
        <v>73</v>
      </c>
      <c r="B18" s="161" t="s">
        <v>209</v>
      </c>
      <c r="C18" s="518" t="s">
        <v>210</v>
      </c>
      <c r="D18" s="519"/>
      <c r="E18" s="519"/>
      <c r="F18" s="519"/>
      <c r="G18" s="519"/>
      <c r="H18" s="520"/>
      <c r="I18" s="157">
        <v>12656</v>
      </c>
      <c r="J18" s="154"/>
    </row>
    <row r="19" spans="1:10" s="155" customFormat="1" ht="27.75" customHeight="1">
      <c r="A19" s="159" t="s">
        <v>74</v>
      </c>
      <c r="B19" s="162" t="s">
        <v>211</v>
      </c>
      <c r="C19" s="515" t="s">
        <v>212</v>
      </c>
      <c r="D19" s="516"/>
      <c r="E19" s="516"/>
      <c r="F19" s="516"/>
      <c r="G19" s="516"/>
      <c r="H19" s="517"/>
      <c r="I19" s="160">
        <f>I20+I21+I22+I27+I30</f>
        <v>134569</v>
      </c>
      <c r="J19" s="154"/>
    </row>
    <row r="20" spans="1:10" s="155" customFormat="1" ht="27.75" customHeight="1">
      <c r="A20" s="289" t="s">
        <v>75</v>
      </c>
      <c r="B20" s="290" t="s">
        <v>213</v>
      </c>
      <c r="C20" s="524" t="s">
        <v>214</v>
      </c>
      <c r="D20" s="525"/>
      <c r="E20" s="525"/>
      <c r="F20" s="525"/>
      <c r="G20" s="525"/>
      <c r="H20" s="526"/>
      <c r="I20" s="291">
        <v>0</v>
      </c>
      <c r="J20" s="154"/>
    </row>
    <row r="21" spans="1:10" s="155" customFormat="1" ht="29.25" customHeight="1">
      <c r="A21" s="289" t="s">
        <v>76</v>
      </c>
      <c r="B21" s="292" t="s">
        <v>215</v>
      </c>
      <c r="C21" s="548" t="s">
        <v>216</v>
      </c>
      <c r="D21" s="545"/>
      <c r="E21" s="545"/>
      <c r="F21" s="545"/>
      <c r="G21" s="545"/>
      <c r="H21" s="546"/>
      <c r="I21" s="293">
        <v>32002</v>
      </c>
      <c r="J21" s="154"/>
    </row>
    <row r="22" spans="1:10" s="155" customFormat="1" ht="29.25" customHeight="1">
      <c r="A22" s="289" t="s">
        <v>77</v>
      </c>
      <c r="B22" s="294" t="s">
        <v>217</v>
      </c>
      <c r="C22" s="544" t="s">
        <v>218</v>
      </c>
      <c r="D22" s="545"/>
      <c r="E22" s="545"/>
      <c r="F22" s="545"/>
      <c r="G22" s="545"/>
      <c r="H22" s="546"/>
      <c r="I22" s="293">
        <f>SUM(I23:I26)</f>
        <v>31190</v>
      </c>
      <c r="J22" s="154"/>
    </row>
    <row r="23" spans="1:10" s="155" customFormat="1" ht="29.25" customHeight="1">
      <c r="A23" s="289" t="s">
        <v>78</v>
      </c>
      <c r="B23" s="164" t="s">
        <v>219</v>
      </c>
      <c r="C23" s="521" t="s">
        <v>412</v>
      </c>
      <c r="D23" s="501"/>
      <c r="E23" s="501"/>
      <c r="F23" s="501"/>
      <c r="G23" s="501"/>
      <c r="H23" s="502"/>
      <c r="I23" s="158">
        <v>16114</v>
      </c>
      <c r="J23" s="154"/>
    </row>
    <row r="24" spans="1:10" s="155" customFormat="1" ht="29.25" customHeight="1">
      <c r="A24" s="289" t="s">
        <v>148</v>
      </c>
      <c r="B24" s="164" t="s">
        <v>220</v>
      </c>
      <c r="C24" s="521" t="s">
        <v>221</v>
      </c>
      <c r="D24" s="501"/>
      <c r="E24" s="501"/>
      <c r="F24" s="501"/>
      <c r="G24" s="501"/>
      <c r="H24" s="502"/>
      <c r="I24" s="158">
        <v>6090</v>
      </c>
      <c r="J24" s="154"/>
    </row>
    <row r="25" spans="1:10" s="155" customFormat="1" ht="29.25" customHeight="1">
      <c r="A25" s="289" t="s">
        <v>149</v>
      </c>
      <c r="B25" s="164" t="s">
        <v>222</v>
      </c>
      <c r="C25" s="521" t="s">
        <v>413</v>
      </c>
      <c r="D25" s="501"/>
      <c r="E25" s="501"/>
      <c r="F25" s="501"/>
      <c r="G25" s="501"/>
      <c r="H25" s="502"/>
      <c r="I25" s="158">
        <v>7351</v>
      </c>
      <c r="J25" s="154"/>
    </row>
    <row r="26" spans="1:10" s="155" customFormat="1" ht="29.25" customHeight="1">
      <c r="A26" s="289" t="s">
        <v>150</v>
      </c>
      <c r="B26" s="164" t="s">
        <v>223</v>
      </c>
      <c r="C26" s="521" t="s">
        <v>224</v>
      </c>
      <c r="D26" s="501"/>
      <c r="E26" s="501"/>
      <c r="F26" s="501"/>
      <c r="G26" s="501"/>
      <c r="H26" s="502"/>
      <c r="I26" s="158">
        <v>1635</v>
      </c>
      <c r="J26" s="154"/>
    </row>
    <row r="27" spans="1:10" s="155" customFormat="1" ht="47.25" customHeight="1">
      <c r="A27" s="289" t="s">
        <v>151</v>
      </c>
      <c r="B27" s="294" t="s">
        <v>225</v>
      </c>
      <c r="C27" s="544" t="s">
        <v>226</v>
      </c>
      <c r="D27" s="545"/>
      <c r="E27" s="545"/>
      <c r="F27" s="545"/>
      <c r="G27" s="545"/>
      <c r="H27" s="546"/>
      <c r="I27" s="293">
        <f>SUM(I28:I29)</f>
        <v>20811</v>
      </c>
      <c r="J27" s="154"/>
    </row>
    <row r="28" spans="1:10" s="155" customFormat="1" ht="29.25" customHeight="1">
      <c r="A28" s="289" t="s">
        <v>152</v>
      </c>
      <c r="B28" s="164" t="s">
        <v>227</v>
      </c>
      <c r="C28" s="521" t="s">
        <v>416</v>
      </c>
      <c r="D28" s="501"/>
      <c r="E28" s="501"/>
      <c r="F28" s="501"/>
      <c r="G28" s="501"/>
      <c r="H28" s="502"/>
      <c r="I28" s="158">
        <v>13030</v>
      </c>
      <c r="J28" s="154"/>
    </row>
    <row r="29" spans="1:10" s="155" customFormat="1" ht="29.25" customHeight="1">
      <c r="A29" s="289" t="s">
        <v>142</v>
      </c>
      <c r="B29" s="165" t="s">
        <v>228</v>
      </c>
      <c r="C29" s="532" t="s">
        <v>229</v>
      </c>
      <c r="D29" s="533"/>
      <c r="E29" s="533"/>
      <c r="F29" s="533"/>
      <c r="G29" s="533"/>
      <c r="H29" s="534"/>
      <c r="I29" s="166">
        <v>7781</v>
      </c>
      <c r="J29" s="154"/>
    </row>
    <row r="30" spans="1:10" s="155" customFormat="1" ht="29.25" customHeight="1">
      <c r="A30" s="289" t="s">
        <v>143</v>
      </c>
      <c r="B30" s="294" t="s">
        <v>414</v>
      </c>
      <c r="C30" s="544" t="s">
        <v>415</v>
      </c>
      <c r="D30" s="545"/>
      <c r="E30" s="545"/>
      <c r="F30" s="545"/>
      <c r="G30" s="545"/>
      <c r="H30" s="546"/>
      <c r="I30" s="293">
        <f>SUM(I31:I32)</f>
        <v>50566</v>
      </c>
      <c r="J30" s="154"/>
    </row>
    <row r="31" spans="1:10" s="155" customFormat="1" ht="29.25" customHeight="1">
      <c r="A31" s="289" t="s">
        <v>144</v>
      </c>
      <c r="B31" s="164" t="s">
        <v>450</v>
      </c>
      <c r="C31" s="521" t="s">
        <v>416</v>
      </c>
      <c r="D31" s="501"/>
      <c r="E31" s="501"/>
      <c r="F31" s="501"/>
      <c r="G31" s="501"/>
      <c r="H31" s="502"/>
      <c r="I31" s="158">
        <v>15863</v>
      </c>
      <c r="J31" s="154"/>
    </row>
    <row r="32" spans="1:10" s="155" customFormat="1" ht="29.25" customHeight="1">
      <c r="A32" s="289" t="s">
        <v>145</v>
      </c>
      <c r="B32" s="165" t="s">
        <v>451</v>
      </c>
      <c r="C32" s="532" t="s">
        <v>417</v>
      </c>
      <c r="D32" s="533"/>
      <c r="E32" s="533"/>
      <c r="F32" s="533"/>
      <c r="G32" s="533"/>
      <c r="H32" s="534"/>
      <c r="I32" s="166">
        <v>34703</v>
      </c>
      <c r="J32" s="154"/>
    </row>
    <row r="33" spans="1:10" s="155" customFormat="1" ht="29.25" customHeight="1">
      <c r="A33" s="159" t="s">
        <v>232</v>
      </c>
      <c r="B33" s="163" t="s">
        <v>230</v>
      </c>
      <c r="C33" s="535" t="s">
        <v>231</v>
      </c>
      <c r="D33" s="536"/>
      <c r="E33" s="536"/>
      <c r="F33" s="536"/>
      <c r="G33" s="536"/>
      <c r="H33" s="537"/>
      <c r="I33" s="167">
        <f>SUM(I34)</f>
        <v>6267</v>
      </c>
      <c r="J33" s="154"/>
    </row>
    <row r="34" spans="1:11" s="155" customFormat="1" ht="33.75" customHeight="1">
      <c r="A34" s="289" t="s">
        <v>418</v>
      </c>
      <c r="B34" s="164" t="s">
        <v>233</v>
      </c>
      <c r="C34" s="538" t="s">
        <v>234</v>
      </c>
      <c r="D34" s="539"/>
      <c r="E34" s="539"/>
      <c r="F34" s="539"/>
      <c r="G34" s="539"/>
      <c r="H34" s="540"/>
      <c r="I34" s="168">
        <v>6267</v>
      </c>
      <c r="J34" s="154"/>
      <c r="K34" s="169"/>
    </row>
    <row r="35" spans="1:11" s="155" customFormat="1" ht="36" customHeight="1">
      <c r="A35" s="530"/>
      <c r="B35" s="531"/>
      <c r="C35" s="547" t="s">
        <v>235</v>
      </c>
      <c r="D35" s="547"/>
      <c r="E35" s="547"/>
      <c r="F35" s="547"/>
      <c r="G35" s="547"/>
      <c r="H35" s="547"/>
      <c r="I35" s="170">
        <f>I6+I15+I19+I33</f>
        <v>408821</v>
      </c>
      <c r="J35" s="154"/>
      <c r="K35" s="169"/>
    </row>
    <row r="36" spans="1:16" s="155" customFormat="1" ht="12.75" customHeight="1">
      <c r="A36" s="151"/>
      <c r="B36" s="171"/>
      <c r="C36" s="151"/>
      <c r="D36" s="151"/>
      <c r="E36" s="151"/>
      <c r="F36" s="151"/>
      <c r="G36" s="151"/>
      <c r="H36" s="151"/>
      <c r="I36" s="172"/>
      <c r="J36" s="154"/>
      <c r="P36"/>
    </row>
    <row r="37" spans="1:16" s="155" customFormat="1" ht="24" customHeight="1">
      <c r="A37" s="499" t="s">
        <v>467</v>
      </c>
      <c r="B37" s="499"/>
      <c r="C37" s="499"/>
      <c r="D37" s="499"/>
      <c r="E37" s="499"/>
      <c r="F37" s="499"/>
      <c r="G37" s="499"/>
      <c r="H37" s="499"/>
      <c r="I37" s="499"/>
      <c r="J37" s="154"/>
      <c r="P37"/>
    </row>
    <row r="38" spans="1:16" s="155" customFormat="1" ht="12.75" customHeight="1">
      <c r="A38" s="151"/>
      <c r="B38" s="173"/>
      <c r="C38" s="151"/>
      <c r="D38" s="151"/>
      <c r="E38" s="151"/>
      <c r="F38" s="151"/>
      <c r="G38" s="151"/>
      <c r="H38" s="151"/>
      <c r="I38" s="135" t="s">
        <v>404</v>
      </c>
      <c r="J38" s="154"/>
      <c r="P38"/>
    </row>
    <row r="39" spans="1:16" s="155" customFormat="1" ht="24" customHeight="1">
      <c r="A39" s="504" t="s">
        <v>61</v>
      </c>
      <c r="B39" s="505" t="s">
        <v>465</v>
      </c>
      <c r="C39" s="505" t="s">
        <v>402</v>
      </c>
      <c r="D39" s="505"/>
      <c r="E39" s="505"/>
      <c r="F39" s="505"/>
      <c r="G39" s="505"/>
      <c r="H39" s="505"/>
      <c r="I39" s="506" t="s">
        <v>63</v>
      </c>
      <c r="J39" s="154"/>
      <c r="P39"/>
    </row>
    <row r="40" spans="1:10" s="155" customFormat="1" ht="56.25" customHeight="1">
      <c r="A40" s="504"/>
      <c r="B40" s="505"/>
      <c r="C40" s="505"/>
      <c r="D40" s="505"/>
      <c r="E40" s="505"/>
      <c r="F40" s="505"/>
      <c r="G40" s="505"/>
      <c r="H40" s="505"/>
      <c r="I40" s="507"/>
      <c r="J40" s="154"/>
    </row>
    <row r="41" spans="1:9" ht="38.25" customHeight="1">
      <c r="A41" s="159" t="s">
        <v>23</v>
      </c>
      <c r="B41" s="159" t="s">
        <v>21</v>
      </c>
      <c r="C41" s="511" t="s">
        <v>468</v>
      </c>
      <c r="D41" s="512"/>
      <c r="E41" s="512"/>
      <c r="F41" s="512"/>
      <c r="G41" s="512"/>
      <c r="H41" s="513"/>
      <c r="I41" s="160">
        <f>I42+I46</f>
        <v>34057</v>
      </c>
    </row>
    <row r="42" spans="1:9" ht="31.5" customHeight="1">
      <c r="A42" s="312" t="s">
        <v>24</v>
      </c>
      <c r="B42" s="287" t="s">
        <v>23</v>
      </c>
      <c r="C42" s="503" t="s">
        <v>469</v>
      </c>
      <c r="D42" s="503"/>
      <c r="E42" s="503"/>
      <c r="F42" s="503"/>
      <c r="G42" s="503"/>
      <c r="H42" s="503"/>
      <c r="I42" s="288">
        <f>I43+I44+I45</f>
        <v>5407</v>
      </c>
    </row>
    <row r="43" spans="1:9" ht="35.25" customHeight="1">
      <c r="A43" s="289" t="s">
        <v>26</v>
      </c>
      <c r="B43" s="156" t="s">
        <v>95</v>
      </c>
      <c r="C43" s="514" t="s">
        <v>471</v>
      </c>
      <c r="D43" s="514"/>
      <c r="E43" s="514"/>
      <c r="F43" s="514"/>
      <c r="G43" s="514"/>
      <c r="H43" s="514"/>
      <c r="I43" s="157">
        <v>3840</v>
      </c>
    </row>
    <row r="44" spans="1:9" ht="32.25" customHeight="1">
      <c r="A44" s="289" t="s">
        <v>32</v>
      </c>
      <c r="B44" s="156" t="s">
        <v>96</v>
      </c>
      <c r="C44" s="500" t="s">
        <v>472</v>
      </c>
      <c r="D44" s="501"/>
      <c r="E44" s="501"/>
      <c r="F44" s="501"/>
      <c r="G44" s="501"/>
      <c r="H44" s="502"/>
      <c r="I44" s="157">
        <v>877</v>
      </c>
    </row>
    <row r="45" spans="1:9" ht="32.25" customHeight="1">
      <c r="A45" s="289" t="s">
        <v>27</v>
      </c>
      <c r="B45" s="156" t="s">
        <v>153</v>
      </c>
      <c r="C45" s="500" t="s">
        <v>477</v>
      </c>
      <c r="D45" s="501"/>
      <c r="E45" s="501"/>
      <c r="F45" s="501"/>
      <c r="G45" s="501"/>
      <c r="H45" s="502"/>
      <c r="I45" s="157">
        <v>690</v>
      </c>
    </row>
    <row r="46" spans="1:9" ht="26.25" customHeight="1">
      <c r="A46" s="312" t="s">
        <v>28</v>
      </c>
      <c r="B46" s="287" t="s">
        <v>24</v>
      </c>
      <c r="C46" s="503" t="s">
        <v>470</v>
      </c>
      <c r="D46" s="503"/>
      <c r="E46" s="503"/>
      <c r="F46" s="503"/>
      <c r="G46" s="503"/>
      <c r="H46" s="503"/>
      <c r="I46" s="293">
        <f>I47+I48</f>
        <v>28650</v>
      </c>
    </row>
    <row r="47" spans="1:9" ht="42" customHeight="1">
      <c r="A47" s="289" t="s">
        <v>29</v>
      </c>
      <c r="B47" s="156" t="s">
        <v>95</v>
      </c>
      <c r="C47" s="500" t="s">
        <v>473</v>
      </c>
      <c r="D47" s="501"/>
      <c r="E47" s="501"/>
      <c r="F47" s="501"/>
      <c r="G47" s="501"/>
      <c r="H47" s="502"/>
      <c r="I47" s="157">
        <v>21148</v>
      </c>
    </row>
    <row r="48" spans="1:9" ht="44.25" customHeight="1">
      <c r="A48" s="289" t="s">
        <v>33</v>
      </c>
      <c r="B48" s="328" t="s">
        <v>96</v>
      </c>
      <c r="C48" s="508" t="s">
        <v>474</v>
      </c>
      <c r="D48" s="509"/>
      <c r="E48" s="509"/>
      <c r="F48" s="509"/>
      <c r="G48" s="509"/>
      <c r="H48" s="510"/>
      <c r="I48" s="329">
        <v>7502</v>
      </c>
    </row>
    <row r="49" ht="12.75">
      <c r="B49" s="173"/>
    </row>
    <row r="50" ht="12.75">
      <c r="B50" s="173"/>
    </row>
    <row r="51" ht="12.75">
      <c r="B51" s="173"/>
    </row>
    <row r="52" ht="12.75">
      <c r="B52" s="173"/>
    </row>
    <row r="53" ht="12.75">
      <c r="B53" s="173"/>
    </row>
    <row r="54" ht="12.75">
      <c r="B54" s="173"/>
    </row>
    <row r="55" spans="2:3" ht="12.75">
      <c r="B55" s="173"/>
      <c r="C55" s="173"/>
    </row>
    <row r="56" ht="12.75">
      <c r="B56" s="173"/>
    </row>
    <row r="57" ht="12.75">
      <c r="B57" s="173"/>
    </row>
    <row r="58" ht="12.75">
      <c r="B58" s="173"/>
    </row>
    <row r="59" ht="12.75">
      <c r="B59" s="173"/>
    </row>
    <row r="60" ht="12.75">
      <c r="B60" s="173"/>
    </row>
    <row r="61" ht="12.75">
      <c r="B61" s="173"/>
    </row>
    <row r="62" ht="12.75">
      <c r="B62" s="173"/>
    </row>
    <row r="63" ht="12.75">
      <c r="B63" s="173"/>
    </row>
    <row r="64" ht="12.75">
      <c r="B64" s="173"/>
    </row>
    <row r="65" ht="12.75">
      <c r="B65" s="173"/>
    </row>
    <row r="66" ht="12.75">
      <c r="B66" s="173"/>
    </row>
    <row r="67" ht="12.75">
      <c r="B67" s="173"/>
    </row>
    <row r="68" ht="12.75">
      <c r="B68" s="173"/>
    </row>
    <row r="69" ht="12.75">
      <c r="B69" s="173"/>
    </row>
    <row r="70" ht="12.75">
      <c r="B70" s="173"/>
    </row>
    <row r="71" ht="12.75">
      <c r="B71" s="173"/>
    </row>
    <row r="72" ht="12.75">
      <c r="B72" s="173"/>
    </row>
    <row r="73" ht="12.75">
      <c r="B73" s="173"/>
    </row>
    <row r="74" ht="12.75">
      <c r="B74" s="173"/>
    </row>
    <row r="75" ht="12.75">
      <c r="B75" s="173"/>
    </row>
    <row r="76" ht="12.75">
      <c r="B76" s="173"/>
    </row>
    <row r="77" ht="12.75">
      <c r="B77" s="173"/>
    </row>
    <row r="78" ht="12.75">
      <c r="B78" s="173"/>
    </row>
    <row r="79" ht="12.75">
      <c r="B79" s="173"/>
    </row>
    <row r="80" ht="12.75">
      <c r="B80" s="173"/>
    </row>
    <row r="81" ht="12.75">
      <c r="B81" s="173"/>
    </row>
  </sheetData>
  <sheetProtection/>
  <mergeCells count="50">
    <mergeCell ref="C6:H6"/>
    <mergeCell ref="C35:H35"/>
    <mergeCell ref="C24:H24"/>
    <mergeCell ref="C25:H25"/>
    <mergeCell ref="C26:H26"/>
    <mergeCell ref="C27:H27"/>
    <mergeCell ref="C21:H21"/>
    <mergeCell ref="C22:H22"/>
    <mergeCell ref="C17:H17"/>
    <mergeCell ref="C18:H18"/>
    <mergeCell ref="A35:B35"/>
    <mergeCell ref="C28:H28"/>
    <mergeCell ref="C29:H29"/>
    <mergeCell ref="C33:H33"/>
    <mergeCell ref="C34:H34"/>
    <mergeCell ref="C31:H31"/>
    <mergeCell ref="C32:H32"/>
    <mergeCell ref="C30:H30"/>
    <mergeCell ref="A1:I1"/>
    <mergeCell ref="A2:I2"/>
    <mergeCell ref="A4:A5"/>
    <mergeCell ref="B4:B5"/>
    <mergeCell ref="C4:H5"/>
    <mergeCell ref="I4:I5"/>
    <mergeCell ref="C15:H15"/>
    <mergeCell ref="C16:H16"/>
    <mergeCell ref="C7:H7"/>
    <mergeCell ref="C8:H8"/>
    <mergeCell ref="C9:H9"/>
    <mergeCell ref="C13:H13"/>
    <mergeCell ref="C10:H10"/>
    <mergeCell ref="C11:H11"/>
    <mergeCell ref="C12:H12"/>
    <mergeCell ref="C14:H14"/>
    <mergeCell ref="C47:H47"/>
    <mergeCell ref="C48:H48"/>
    <mergeCell ref="C41:H41"/>
    <mergeCell ref="C42:H42"/>
    <mergeCell ref="C43:H43"/>
    <mergeCell ref="C19:H19"/>
    <mergeCell ref="C23:H23"/>
    <mergeCell ref="C20:H20"/>
    <mergeCell ref="A37:I37"/>
    <mergeCell ref="C45:H45"/>
    <mergeCell ref="C44:H44"/>
    <mergeCell ref="C46:H46"/>
    <mergeCell ref="A39:A40"/>
    <mergeCell ref="B39:B40"/>
    <mergeCell ref="C39:H40"/>
    <mergeCell ref="I39:I40"/>
  </mergeCells>
  <printOptions/>
  <pageMargins left="1.36" right="0.75" top="0.49" bottom="1" header="0.32" footer="0.5"/>
  <pageSetup horizontalDpi="600" verticalDpi="600" orientation="portrait" paperSize="9" scale="71" r:id="rId1"/>
  <headerFooter alignWithMargins="0">
    <oddHeader>&amp;LVámospércs Városi Önkormányzat&amp;R8. számú melléklet</oddHead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Hajdúsámson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Hajdúsámson</dc:creator>
  <cp:keywords/>
  <dc:description/>
  <cp:lastModifiedBy>Vámospércs Városi Önkormányzat</cp:lastModifiedBy>
  <cp:lastPrinted>2014-02-09T09:58:44Z</cp:lastPrinted>
  <dcterms:created xsi:type="dcterms:W3CDTF">2009-01-08T14:34:47Z</dcterms:created>
  <dcterms:modified xsi:type="dcterms:W3CDTF">2014-02-13T09:02:15Z</dcterms:modified>
  <cp:category/>
  <cp:version/>
  <cp:contentType/>
  <cp:contentStatus/>
</cp:coreProperties>
</file>