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52" windowHeight="8700" tabRatio="914" activeTab="0"/>
  </bookViews>
  <sheets>
    <sheet name="Tartalomjegyzék" sheetId="1" r:id="rId1"/>
    <sheet name="1.Címrend" sheetId="2" r:id="rId2"/>
    <sheet name="2.Int.mérlegek" sheetId="3" r:id="rId3"/>
    <sheet name="3.1. Köt.,önk.,áll. e.e" sheetId="4" r:id="rId4"/>
    <sheet name="3.2.Köt.,önk.,áll.m.e" sheetId="5" r:id="rId5"/>
    <sheet name="4.Int.bev-kiad." sheetId="6" r:id="rId6"/>
    <sheet name="5.Beruházások" sheetId="7" r:id="rId7"/>
    <sheet name="6.Felújítások" sheetId="8" r:id="rId8"/>
    <sheet name="7.EU-s programok" sheetId="9" r:id="rId9"/>
    <sheet name="8. Költségvet. tám." sheetId="10" r:id="rId10"/>
    <sheet name="9.Létszám" sheetId="11" r:id="rId11"/>
    <sheet name="10.Likv.terv" sheetId="12" r:id="rId12"/>
    <sheet name="11.Többéves kihatású" sheetId="13" r:id="rId13"/>
    <sheet name="12.Adósságot keletk." sheetId="14" r:id="rId14"/>
    <sheet name="13.Közv.tám." sheetId="15" r:id="rId15"/>
    <sheet name="14.Ellátottak pénzb." sheetId="16" r:id="rId16"/>
    <sheet name="15.Pénzeszk.átvét." sheetId="17" r:id="rId17"/>
    <sheet name="16.Pénzeszk.átad." sheetId="18" r:id="rId18"/>
    <sheet name="17.Tartalék" sheetId="19" r:id="rId19"/>
  </sheets>
  <externalReferences>
    <externalReference r:id="rId22"/>
    <externalReference r:id="rId2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1">'10.Likv.terv'!$A$1:$O$32</definedName>
    <definedName name="_xlnm.Print_Area" localSheetId="17">'16.Pénzeszk.átad.'!$A$1:$D$36</definedName>
    <definedName name="_xlnm.Print_Area" localSheetId="2">'2.Int.mérlegek'!$A$1:$L$361</definedName>
    <definedName name="_xlnm.Print_Area" localSheetId="6">'5.Beruházások'!$A$1:$D$29</definedName>
    <definedName name="_xlnm.Print_Area" localSheetId="8">'7.EU-s programok'!$A$1:$J$18</definedName>
    <definedName name="_xlnm.Print_Area" localSheetId="9">'8. Költségvet. tám.'!$A$1:$J$61</definedName>
    <definedName name="_xlnm.Print_Area" localSheetId="10">'9.Létszám'!$A$1:$H$16</definedName>
  </definedNames>
  <calcPr fullCalcOnLoad="1"/>
</workbook>
</file>

<file path=xl/sharedStrings.xml><?xml version="1.0" encoding="utf-8"?>
<sst xmlns="http://schemas.openxmlformats.org/spreadsheetml/2006/main" count="2198" uniqueCount="575">
  <si>
    <t>Nyitó költségvetési pénzeszközök</t>
  </si>
  <si>
    <t>Záró költségvetési pénzeszközök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</si>
  <si>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</si>
  <si>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</si>
  <si>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</si>
  <si>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</si>
  <si>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</si>
  <si>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</si>
  <si>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</si>
  <si>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</si>
  <si>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</si>
  <si>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</si>
  <si>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</si>
  <si>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</si>
  <si>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</si>
  <si>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</si>
  <si>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</si>
  <si>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</si>
  <si>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</si>
  <si>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</si>
  <si>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</si>
  <si>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</si>
  <si>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</si>
  <si>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</si>
  <si>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</si>
  <si>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</si>
  <si>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</si>
  <si>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</si>
  <si>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</si>
  <si>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</si>
  <si>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</si>
  <si>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</si>
  <si>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</si>
  <si>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</si>
  <si>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</si>
  <si>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</si>
  <si>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</si>
  <si>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</si>
  <si>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</si>
  <si>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</si>
  <si>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</si>
  <si>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</si>
  <si>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</si>
  <si>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</si>
  <si>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</si>
  <si>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</si>
  <si>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</si>
  <si>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</si>
  <si>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</si>
  <si>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</si>
  <si>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</si>
  <si>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</si>
  <si>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</si>
  <si>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</si>
  <si>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</si>
  <si>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</si>
  <si>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</si>
  <si>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</si>
  <si>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Fejezet, cím: 1.6. </t>
  </si>
  <si>
    <t xml:space="preserve">Fejezet, cím: 1.5.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</si>
  <si>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</si>
  <si>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</si>
  <si>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</si>
  <si>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</si>
  <si>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</si>
  <si>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</si>
  <si>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</si>
  <si>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</si>
  <si>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</si>
  <si>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</si>
  <si>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</si>
  <si>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</si>
  <si>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</si>
  <si>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</si>
  <si>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</si>
  <si>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</si>
  <si>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</si>
  <si>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</si>
  <si>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</si>
  <si>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</si>
  <si>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</si>
  <si>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</si>
  <si>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</si>
  <si>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ÉAOP-3.1.3/a-11-2011-003. Vámospércs kerékpárforgalmi hálózatának fejlesztése</t>
  </si>
  <si>
    <t>Közhatalmi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</si>
  <si>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</si>
  <si>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</si>
  <si>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</si>
  <si>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</si>
  <si>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</si>
  <si>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</si>
  <si>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</si>
  <si>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 xml:space="preserve">Felhalmozási célú költségvetési bevételek összesen </t>
  </si>
  <si>
    <t>Felhalmozási célú költségvetési kiadások összesen</t>
  </si>
  <si>
    <t>a)</t>
  </si>
  <si>
    <t>b)</t>
  </si>
  <si>
    <t>Összesen:</t>
  </si>
  <si>
    <t>Felvétel időpontja</t>
  </si>
  <si>
    <t>Lejárat időpontja</t>
  </si>
  <si>
    <t>Kiadások</t>
  </si>
  <si>
    <t>Önkormányzat költségvetési támogatása</t>
  </si>
  <si>
    <t>Törlesztés összege</t>
  </si>
  <si>
    <t>Főnix Takarékszövetkezet</t>
  </si>
  <si>
    <t>Ifjúsági ház építés</t>
  </si>
  <si>
    <t xml:space="preserve">8tt. Iskola nyílászáró </t>
  </si>
  <si>
    <t xml:space="preserve">   2006.01.31</t>
  </si>
  <si>
    <t xml:space="preserve">  2020.08.31</t>
  </si>
  <si>
    <t>Műfüves pálya építés</t>
  </si>
  <si>
    <t xml:space="preserve">   2007.12.03</t>
  </si>
  <si>
    <t xml:space="preserve">  2017.11.30</t>
  </si>
  <si>
    <t>Kamatfizetés összege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</si>
  <si>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</si>
  <si>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</si>
  <si>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</si>
  <si>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</si>
  <si>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</si>
  <si>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</si>
  <si>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</si>
  <si>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</si>
  <si>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</si>
  <si>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</si>
  <si>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</si>
  <si>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</si>
  <si>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</si>
  <si>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</si>
  <si>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</si>
  <si>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</si>
  <si>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</si>
  <si>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</si>
  <si>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</si>
  <si>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</si>
  <si>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</si>
  <si>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</si>
  <si>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</si>
  <si>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</si>
  <si>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</si>
  <si>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</si>
  <si>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>Megnevezés</t>
  </si>
  <si>
    <r>
      <t xml:space="preserve">Vámospércs Városi Önkormányzat Polgármesteri Hivatala </t>
    </r>
    <r>
      <rPr>
        <sz val="12"/>
        <rFont val="Times New Roman"/>
        <family val="1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</si>
  <si>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</si>
  <si>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</si>
  <si>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</si>
  <si>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</si>
  <si>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</si>
  <si>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</si>
  <si>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</si>
  <si>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19.</t>
  </si>
  <si>
    <t>20.</t>
  </si>
  <si>
    <t>21.</t>
  </si>
  <si>
    <t>22.</t>
  </si>
  <si>
    <t>23.</t>
  </si>
  <si>
    <t>c)</t>
  </si>
  <si>
    <t>Támogató szolgálat támogatása</t>
  </si>
  <si>
    <t xml:space="preserve"> - Igazg.szolg. díjak,bírság, pótlék, egyéb sajátos bev.</t>
  </si>
  <si>
    <t>magánszemélyek kommunális adója</t>
  </si>
  <si>
    <t>Tartalomjegyzék</t>
  </si>
  <si>
    <t>Címrend</t>
  </si>
  <si>
    <t>Fejezet</t>
  </si>
  <si>
    <t>Cím</t>
  </si>
  <si>
    <t>Melléklet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</si>
  <si>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</si>
  <si>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</si>
  <si>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</si>
  <si>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</si>
  <si>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</si>
  <si>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</si>
  <si>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</si>
  <si>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</si>
  <si>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</si>
  <si>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</si>
  <si>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</si>
  <si>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</si>
  <si>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</si>
  <si>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Munkaadót terh. jár., szoc.hozzájárulási adó</t>
  </si>
  <si>
    <t>2.2.</t>
  </si>
  <si>
    <t>Felhalmozási bevételek</t>
  </si>
  <si>
    <t>Finanszírozási kiadások (működési célú)</t>
  </si>
  <si>
    <t>Felújítások</t>
  </si>
  <si>
    <t>Beruházások</t>
  </si>
  <si>
    <t>Finanszírozási kiadások (felhalmozási célú)</t>
  </si>
  <si>
    <t>ÉAOP-3.1.3/A-11-2011-0003. Vámospércs kerékpárforgalmi hálózatának fejlesztése</t>
  </si>
  <si>
    <t>ÉAOP-5.1.2/D2-11-2011-0047. Vámospércs város belterületi csapadékvíz elvezető rendszer bővítése</t>
  </si>
  <si>
    <t xml:space="preserve"> ÉAOP-4.1.2/A-12-2013-0032. Vámospércs Egészségügyi Központ felújítása, rekonstrukciója</t>
  </si>
  <si>
    <t>Rendszeres szociális segély</t>
  </si>
  <si>
    <t>Foglalkoztatást helyettesítő támogatás</t>
  </si>
  <si>
    <t>Lakásfenntartási támogatás (normatív)</t>
  </si>
  <si>
    <t>Rendszeres gyermekvédelmi kedvezményben részesülők pénzbeli támogatása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</si>
  <si>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</si>
  <si>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</si>
  <si>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</si>
  <si>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</si>
  <si>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</si>
  <si>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</si>
  <si>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</si>
  <si>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 xml:space="preserve">I. </t>
  </si>
  <si>
    <t>I.1.a.</t>
  </si>
  <si>
    <t xml:space="preserve">I.1.b.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</si>
  <si>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</si>
  <si>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</si>
  <si>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</si>
  <si>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</si>
  <si>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</si>
  <si>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</si>
  <si>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</si>
  <si>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 xml:space="preserve">A települési önkormányzatok egyes köznevelési feladatainak támogatása </t>
  </si>
  <si>
    <t>Óvodapedagógusok bértámogatása</t>
  </si>
  <si>
    <t>II. 2.</t>
  </si>
  <si>
    <t xml:space="preserve">Óvodaműködtetési támogatás </t>
  </si>
  <si>
    <t xml:space="preserve">III. </t>
  </si>
  <si>
    <t xml:space="preserve">A települési önkormányzatok szociális és gyermekjóléti feladatainak támogatása </t>
  </si>
  <si>
    <t>III.1.</t>
  </si>
  <si>
    <t>Egyes jövedelempótló támogatások kiegészítése</t>
  </si>
  <si>
    <t xml:space="preserve">III.2 </t>
  </si>
  <si>
    <t xml:space="preserve">Hozzájárulás a pénzbeli szociális ellátásokhoz </t>
  </si>
  <si>
    <t>III.3</t>
  </si>
  <si>
    <t xml:space="preserve">Egyes szociális és gyermekjóléti feladatok támogatása </t>
  </si>
  <si>
    <t>III.3.a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</si>
  <si>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</si>
  <si>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</si>
  <si>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</si>
  <si>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</si>
  <si>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</si>
  <si>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</si>
  <si>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</si>
  <si>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</si>
  <si>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</si>
  <si>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</si>
  <si>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</si>
  <si>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</si>
  <si>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</si>
  <si>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</si>
  <si>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</si>
  <si>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 xml:space="preserve">A helyi önkormányzatok általános működésnek és ágazati feladatainak támogatása (Kv.tv. 2. sz. mell.)  összesen: </t>
  </si>
  <si>
    <t xml:space="preserve">II. </t>
  </si>
  <si>
    <t>Egyéb működési célú kiadások</t>
  </si>
  <si>
    <t>Működési célú támogatások államháztartáson belülről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</si>
  <si>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</si>
  <si>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</si>
  <si>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</si>
  <si>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</si>
  <si>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</si>
  <si>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</si>
  <si>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</si>
  <si>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</si>
  <si>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</si>
  <si>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</si>
  <si>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</si>
  <si>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</si>
  <si>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</si>
  <si>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</si>
  <si>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Egyéb felhalmozási célú kiadások</t>
  </si>
  <si>
    <t xml:space="preserve"> - Felhalmozási célú támogatás államháztartáson belülre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</si>
  <si>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</si>
  <si>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</si>
  <si>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</si>
  <si>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</si>
  <si>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</si>
  <si>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</si>
  <si>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</si>
  <si>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 xml:space="preserve"> - Felhalmozási célú hitel felvétele</t>
  </si>
  <si>
    <t xml:space="preserve"> - Felhalmozási célú hitelek törlesztése, kötvénybeváltás</t>
  </si>
  <si>
    <t>Költségvetési kiadások és bevételek egyenlege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</si>
  <si>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</si>
  <si>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</si>
  <si>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</si>
  <si>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</si>
  <si>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</si>
  <si>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</si>
  <si>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</si>
  <si>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</si>
  <si>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Jogcím 
(Kvt. tv. 2. sz. melléklete alapján)</t>
  </si>
  <si>
    <t>Vámospércs Városi Önkormányzat pénzintézetekkel szembeni kötelezettsége</t>
  </si>
  <si>
    <t>Saját bevétel és adósságot keletkeztető ügyletből eredő fizetési kötelezettség a tárgyévet követő években</t>
  </si>
  <si>
    <t>2015.</t>
  </si>
  <si>
    <t>2016.</t>
  </si>
  <si>
    <t>2017.</t>
  </si>
  <si>
    <t>2018.</t>
  </si>
  <si>
    <t>2019.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</si>
  <si>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</si>
  <si>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</si>
  <si>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</si>
  <si>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</si>
  <si>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</si>
  <si>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</si>
  <si>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</si>
  <si>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</si>
  <si>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</si>
  <si>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</si>
  <si>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</si>
  <si>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</si>
  <si>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</si>
  <si>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</si>
  <si>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</si>
  <si>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</si>
  <si>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</si>
  <si>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</si>
  <si>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</si>
  <si>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Általános tartalék</t>
  </si>
  <si>
    <t>Céltartalék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</si>
  <si>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</si>
  <si>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</si>
  <si>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</si>
  <si>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r>
      <t xml:space="preserve">Vámospércsi Óvoda  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</si>
  <si>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</si>
  <si>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</si>
  <si>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</si>
  <si>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</si>
  <si>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</si>
  <si>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</si>
  <si>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</si>
  <si>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</si>
  <si>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</si>
  <si>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</si>
  <si>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</si>
  <si>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</si>
  <si>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</si>
  <si>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</si>
  <si>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</si>
  <si>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</si>
  <si>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 xml:space="preserve">Dologi kiadások </t>
  </si>
  <si>
    <t>Működési célú kiadások összesen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</si>
  <si>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</si>
  <si>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</si>
  <si>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</si>
  <si>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</si>
  <si>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</si>
  <si>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Állami (államigazgatási) feladat</t>
  </si>
  <si>
    <t>A zöldterület-gazdálkodással kapcsolatos feladatok ellátásának támogatása</t>
  </si>
  <si>
    <t xml:space="preserve">Óvodapedagógusok nevelő munkáját közvetlenül segítők bértámogatása  </t>
  </si>
  <si>
    <t>Vámospércs Városi Önkormányzat 2014. évi működési és felhalmozási mérlege</t>
  </si>
  <si>
    <t>Vámospércs Városi Önkormányzat Polgármesteri Hivatala 2014. évi működési és felhalmozási mérlege</t>
  </si>
  <si>
    <t>Vámospércsi Óvoda  2014. évi működési és felhalmozási mérlege</t>
  </si>
  <si>
    <t>Vámospércsi Szociális Szolgáltató Központ  2014. évi működési és felhalmozási mérlege</t>
  </si>
  <si>
    <t>Művelődési Ház és Könyvtár Vámospércs  2014. évi működési és felhalmozási mérlege</t>
  </si>
  <si>
    <t>Vámospércs Városi Önkormányzat Élelmezési Intézménye  2014. évi működési és felhalmozási mérlege</t>
  </si>
  <si>
    <t>Vámospércs Városi Önkormányzat és az irányítása alá tartozó költségvetési szervek (nettósított) 2014. évi működési és felhalmozási pénforgalmi mérlege</t>
  </si>
  <si>
    <t>Vámospércs Városi Önkormányzat irányítása alá tartozó költségvetési szervek 2014. évi működési és felhalmozási mérlege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</si>
  <si>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</t>
  </si>
  <si>
    <t>Vámospércs Városi Önkormányzat és az airányítása alá tartozó költségvetési szervek 2014. évi kiadásainak, saját bevételeinek, feladatellátásra kapott állami támogatásainak és átvett pénzeszközeinek bemutatása</t>
  </si>
  <si>
    <t>Az önkormányzat és az irányítása alá tartozó költségvetési szervek 2014. évi beruházási kiadásai</t>
  </si>
  <si>
    <t>Az önkormányzat és az irányítása alá tartozó költségvetési szervek 2014. évi felújítási kiadásai</t>
  </si>
  <si>
    <t>Kimutatás az Európai Uniós forrásból megvalósuló projektek 2014. évi bevételeiről és kiadásairól</t>
  </si>
  <si>
    <t>Az önkormányzat 2014. évi költségvetési támogatásai</t>
  </si>
  <si>
    <t>Az önkormányzat és az irányítása alá tartozó költségvetési szervek 2014. évi engedélyezett létszámkerete</t>
  </si>
  <si>
    <r>
      <t xml:space="preserve">Likviditási terv (Előirányzat felhasználási ütemterv)  2014. év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</si>
  <si>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t>Több éves kihatással járó kötelezettségek bemutatása (csak 2014. év)</t>
  </si>
  <si>
    <t>Az önkormányzat adósságot keletkeztető ügyleteiből eredő fizetési kötelezettségek bemutatása (csak 2014. év)</t>
  </si>
  <si>
    <t>Az önkormányzat által nyújtott 2014. évi közvetett támogatások kimutatása</t>
  </si>
  <si>
    <t>Ellátottak pénzbeli juttatásai 2014. év</t>
  </si>
  <si>
    <t xml:space="preserve">Az önkormányzat által 2014. évben nyújtott támogatások, pénzeszköz átadások </t>
  </si>
  <si>
    <t>Az önkormányzat 2014. évi költségvetésében biztosított tartalékok kimutatása</t>
  </si>
  <si>
    <t>2/A.</t>
  </si>
  <si>
    <t>2/B.</t>
  </si>
  <si>
    <t>2/C.</t>
  </si>
  <si>
    <t>2/D.</t>
  </si>
  <si>
    <t>2/E.</t>
  </si>
  <si>
    <t>2/F.</t>
  </si>
  <si>
    <t>2/G.</t>
  </si>
  <si>
    <t>2/H.</t>
  </si>
  <si>
    <t>Vámospércs Városi Önkormányzat és az irányítása alá tartozó költségvetési szervek</t>
  </si>
  <si>
    <r>
      <t xml:space="preserve">Vámospércsi Szociális Szolgáltató Központ </t>
    </r>
    <r>
      <rPr>
        <sz val="12"/>
        <rFont val="Times New Roman"/>
        <family val="1"/>
      </rPr>
      <t xml:space="preserve">                                                                                </t>
    </r>
  </si>
  <si>
    <t xml:space="preserve">Vámospércs Városi Önkormányzat és az irányítása alá tartozó költségvetési szervek (nettósított) 2014. évi működési és felhalmozási pénzforgalmi mérlege </t>
  </si>
  <si>
    <t xml:space="preserve">Vámospércs Városi Önkormányzat 2014. évi működési és felhalmozási pénzforgalmi mérlege </t>
  </si>
  <si>
    <t>Vámospércs Városi Önkormányzat irányítása alá tartozó költségvetési szervek 2014. évi működési és felhalmozási pénzforgalmi mérlege</t>
  </si>
  <si>
    <t>Fejezet, cím: I.1-6.</t>
  </si>
  <si>
    <t>Fejezet, cím: I.1.</t>
  </si>
  <si>
    <t>Fejezet, cím: I.2-6.</t>
  </si>
  <si>
    <t xml:space="preserve">Fejezet, cím: I.2. </t>
  </si>
  <si>
    <t>Vámospércs Városi Önkormányzat Polgármesteri Hivatala 2014. évi működési és felhalmozási pénzforgalmi mérlege</t>
  </si>
  <si>
    <t xml:space="preserve">Fejezet, cím: I.3. </t>
  </si>
  <si>
    <t>Vámospércsi Óvoda 2014. évi működési és felhalmozási pénzforgalmi mérlege</t>
  </si>
  <si>
    <t xml:space="preserve">Fejezet, cím: I.4. </t>
  </si>
  <si>
    <t>Vámospércsi Szociális Szolgáltató Központ 2014. évi működési és felhalmozási pénzforgalmi mérlege</t>
  </si>
  <si>
    <t>Művelődési Ház és Könyvtár Vámospércs 2014. évi működési és felhalmozási pénzforgalmi mérlege</t>
  </si>
  <si>
    <t>Vámospércs Városi Önkormányzat Élelmezési Intézménye 2014. évi működési és felhalmozási pénzforgalmi mérlege</t>
  </si>
  <si>
    <t>2014. év eredeti előirányzat</t>
  </si>
  <si>
    <t>Működési bevételek</t>
  </si>
  <si>
    <t>6.1.</t>
  </si>
  <si>
    <t>6.2.</t>
  </si>
  <si>
    <t xml:space="preserve"> - Felhalmozási célú támogatás államháztartáson kívülre</t>
  </si>
  <si>
    <t xml:space="preserve"> - Működési célú támogatások bevételei államházt. belülről</t>
  </si>
  <si>
    <t>Működési célú átvett pénzeszközök államházt. kívülről</t>
  </si>
  <si>
    <t>Munkaadót terhelő járulékok és szociális hozzájár. adó</t>
  </si>
  <si>
    <t xml:space="preserve"> - Felhalmozási célú támogatások bevételei államházt. belülről</t>
  </si>
  <si>
    <t>Felhalmozási célú átvett pénzeszköz államházt. kívülről</t>
  </si>
  <si>
    <t>Munkaadót terhelő járulékok és szociális hozzájárulási adó</t>
  </si>
  <si>
    <t>Vámospércs Városi Önkormányzat és az irányítása alá tartozó költségvetési szervek 2014. évi kiadásainak, saját bevételeinek, feladatellátásra kapott állami támogatásainak és átvett pénzeszközeinek bemutatása</t>
  </si>
  <si>
    <t xml:space="preserve">Tanyafejlesztési program /2013./ Tanyás térségek földútjainak karbantartását biztosító munkagép beszerzése </t>
  </si>
  <si>
    <t>Közvilágítási hálózat bővítése</t>
  </si>
  <si>
    <t>Vámospércs Városi Önkormányzat kisértékű (200 E Ft alatti) immateriális javak és tárgyi eszközök beszerzése</t>
  </si>
  <si>
    <t>Vámospércs Városi Önkormányzat Polgármesteri Hivatala kisértékű (200 E Ft alatti) immateriális javak és tárgyi eszközök beszerzése</t>
  </si>
  <si>
    <t>Vámospércsi Óvoda kisértékű (200 E Ft alatti) immateriális javak és tárgyi eszközök beszerzése</t>
  </si>
  <si>
    <t>Vámospércsi Szociális Szolgáltató Központ kisértékű (200 E Ft alatti) immateriális javak és tárgyi eszközök beszerzése</t>
  </si>
  <si>
    <t>Vámospércs Városi Önkormányzat Élelmezési Intézménye kisértékű (200 E Ft alatti) immateriális javak és tárgyi eszközök beszerzése</t>
  </si>
  <si>
    <t>Vámospércsi Szociális Szolgáltató Központ</t>
  </si>
  <si>
    <t>Költségvetési támogatás jogcímének megnevezése</t>
  </si>
  <si>
    <t xml:space="preserve">Önkormányzati hivatal működésének támogatása </t>
  </si>
  <si>
    <t>adatok e Ft-ban</t>
  </si>
  <si>
    <t xml:space="preserve">Település-üzemeltetéshez kapcsolódó feladatellátás támogatása </t>
  </si>
  <si>
    <t>I.1. c</t>
  </si>
  <si>
    <t>Egyéb önkormányzati feladatok támogatása</t>
  </si>
  <si>
    <t>I.2.</t>
  </si>
  <si>
    <t>Nem közművel összegyűjtött háztartási szennyvíz ártalmatlanítása</t>
  </si>
  <si>
    <t>II. 1. (1)</t>
  </si>
  <si>
    <t>II.1. (2)</t>
  </si>
  <si>
    <t>Szociális és gyermekjóléti feladatok támogatása (családsegítés -, gyermekjóléti szolgálat társaulási kiegészítéssel)</t>
  </si>
  <si>
    <t>Házi segítségnyújtás (társulási kiegészítéssel 130 %-os mértékű)</t>
  </si>
  <si>
    <t>III.5.</t>
  </si>
  <si>
    <t>Gyermekétkeztetés támogatása</t>
  </si>
  <si>
    <t>Finanszírozás szempontjából elismert szakmai dolgozók bértámogatása</t>
  </si>
  <si>
    <t>Gyermekétkeztetés üzemeltetési támogatása</t>
  </si>
  <si>
    <t>29.</t>
  </si>
  <si>
    <t>Vámospércs Városi Önkormányzat 2014. évi likviditási terve (előirányzat felhasználási ütemterv)</t>
  </si>
  <si>
    <t>Kommunális jármű és gépbeszerzés</t>
  </si>
  <si>
    <t>2013. 12.31-én fennálló tőketartozás</t>
  </si>
  <si>
    <t>Fejlesztési célú kölcsönök</t>
  </si>
  <si>
    <t>Fejlesztési kölcsönök összesen</t>
  </si>
  <si>
    <t>2014. (tárgyév)</t>
  </si>
  <si>
    <t>2020.</t>
  </si>
  <si>
    <t>Merkantil Bank Zrt.</t>
  </si>
  <si>
    <t xml:space="preserve">Személygépkocsi </t>
  </si>
  <si>
    <t>Pénzintézet neve</t>
  </si>
  <si>
    <t>Ügylet célja</t>
  </si>
  <si>
    <t>A kötelezettség eredeti összege</t>
  </si>
  <si>
    <t>Pénzügyi lízing összesen</t>
  </si>
  <si>
    <t>Kamatfizetések összesen</t>
  </si>
  <si>
    <t>Tőketörlesztések összesen</t>
  </si>
  <si>
    <t>Vámospércsi Asztalitenisz Sportegyesület</t>
  </si>
  <si>
    <t>KYO Hungária Sportegyesület</t>
  </si>
  <si>
    <t>Településen élő 70. éven felüli lakosok</t>
  </si>
  <si>
    <t>Vámospércs Város Roma Nemzetiségi Önkormányzat</t>
  </si>
  <si>
    <t>iskola tornaterem ingyenes használata</t>
  </si>
  <si>
    <t>irodahelyiség ingyenes használata</t>
  </si>
  <si>
    <t>60 éven felüliek egyszeri támogatása (2013. évről áthúzódó)</t>
  </si>
  <si>
    <t>16 éven aluliak egyszeri támogatása (2013. évről áthúzódó)</t>
  </si>
  <si>
    <t>Önkormányzati segély</t>
  </si>
  <si>
    <t>Az önkormányzat 2014. évi támogatásai és pénzeszköz átvételei</t>
  </si>
  <si>
    <t xml:space="preserve">Vámospércs és Nyírmártonfalva Szennyvíz-beruházási Önkormányzati Társulás (a munkaszervezet és projekt likviditásának biztosítása - folyószámlahitel költségei) </t>
  </si>
  <si>
    <t>Az önkormányzat költségvetésében biztosított tartalékok kimutatása 2014.év</t>
  </si>
  <si>
    <t>III.5.a</t>
  </si>
  <si>
    <t xml:space="preserve">III.5.b </t>
  </si>
  <si>
    <t>Közvetett támogatások összesen (eFt)</t>
  </si>
  <si>
    <t>Működési célú támogatás fejezeti kezelésű előrányzatoktól hazai programokra</t>
  </si>
  <si>
    <t>Működési célú  támogatás elkülönített állami pénzalaptól</t>
  </si>
  <si>
    <t>TÁMOGATÁSOK, PÉNZESZKÖZ ÁTVÉTELEK ÖSSZESEN</t>
  </si>
  <si>
    <t>Felhalmozási célú támogatás fejezeti kezelésű előrányzattól Európai Uniós programokra és azok hazai társfinanszírozására</t>
  </si>
  <si>
    <t>Felhalmozási célú visszatérítendő támogatások, kölcsönök visszatérülése államháztartáson belülről</t>
  </si>
  <si>
    <t>Felhalmozási célú visszatérítendő támogatás, kölcsön visszatérülése társulástól</t>
  </si>
  <si>
    <t>Vámospércs és Nyírmártonfalva Szennyvíz-beruházási Önkormányzati Társulásnak 2013. évben nyújtott kölcsön visszatérülése</t>
  </si>
  <si>
    <t>ÉAOP-4.1.2/A-12-2013-0032. Vámospércs Egészségügyi Központ felújítása, rekonstrukciója, eszközbeszerzés</t>
  </si>
  <si>
    <t xml:space="preserve">Vámospércs és Nyírmártonfalva Szennyvíz-beruházási Önkormányzati Társulás (2013. évi BM EU Önerő Alap támogatás előlegének átadása) </t>
  </si>
  <si>
    <t>Vámospércs Egészségügyi Központ felújítása, rekonstrukciója - ÉAOP-4.1.2/A-12-2013-0032</t>
  </si>
  <si>
    <t xml:space="preserve">Az önkormányzat 2014. évi költségvetési támogatásai </t>
  </si>
  <si>
    <t>Működési célú központosított előirányzat</t>
  </si>
  <si>
    <t>Települési önkormányzatok köznevelési feladatainak egyéb támogatása (Köznevelési intézmények kiegészítő támogatása - iskola működtetés)</t>
  </si>
  <si>
    <t>Lakott külterülettel kapcsolatos feladatok támogatása</t>
  </si>
  <si>
    <t>ÉAOP-3.1.3/A-11-2011-0003. Vámospércs kerékpárforgalmi hálózatának fejlesztése BM EU Önerő Alap támogatás</t>
  </si>
  <si>
    <t>ÉAOP-5.1.2/D2-11-2011-0047. Vámospércs város belterületi csapadékvíz elvezető rendszer bővítése BM EU Önerő Alap támogatás</t>
  </si>
  <si>
    <t>A helyi önkormányzatok működésének általános támogatása</t>
  </si>
  <si>
    <t>A 2013. évről áthúzódó bérkompenzáció támogatása</t>
  </si>
  <si>
    <t xml:space="preserve"> - Működési célú támogatások, befizetések államh. belülre</t>
  </si>
  <si>
    <t>Elvonások és befizetések</t>
  </si>
  <si>
    <t>Működési célú támogatás társulásoknak és költségvetési szerveinek</t>
  </si>
  <si>
    <t>Működési célú támogatás államháztartáson kívülre</t>
  </si>
  <si>
    <t>Működési célú támogatás önkormányzati többségi tulajdonú gazdasági társaságnak</t>
  </si>
  <si>
    <t>TÁMOGATÁSOK ÖSSZESEN</t>
  </si>
  <si>
    <t>Működési célú támogatás fejezeti kezelésű elirányzatoknak</t>
  </si>
  <si>
    <t xml:space="preserve">Bursa Hungarica össztöndíj </t>
  </si>
  <si>
    <t>HBM-i Kormányhivatal Munkaügyi Központnak 2013. évi Start-munka mintaprogram fel nem használt támogatás visszafizetése</t>
  </si>
  <si>
    <t>Vámospércsi Mikrotérségi Intézményfenntartó Társulás                                         (a 2014. évi szociális- és gyermekjóléti költségvetési támogatások átadása és működési kiadások előfinanszírozása)</t>
  </si>
  <si>
    <t>Működési célú támogatás helyi önkormányzattól és költségvetési szerveitől</t>
  </si>
  <si>
    <t>Vámospércsi Szociális Szolgáltató Központ támogatása Vámospércsi Polgármesteri Hivatalnak (gazdálkodási feladatok ellátása)</t>
  </si>
  <si>
    <t>Működési célú támogatás helyi önkormányzatnak és költsévetési szerveinek</t>
  </si>
  <si>
    <t>Vámosvíz Kft-nek a nem közművel összegyűjtött háztartási szennyvíz ártalmatlanítás (2013. évi) állami támogatás továbbfolyósítása</t>
  </si>
  <si>
    <t xml:space="preserve"> - Működési célú támogatások államháztartáson kívülre</t>
  </si>
  <si>
    <t>Működési célú támogatások, befizetések államháztartáson belülre</t>
  </si>
  <si>
    <t>Vámospércsi Humánszolgáltató NKft-nek támogatás az orvosi ügyelet biztosítására és az ügyvezető díjazására</t>
  </si>
  <si>
    <t>BM EU Önerő támogatás eredeti előirányzata</t>
  </si>
  <si>
    <t>Önkormányzat tárgyévi saját hozzájárulásának előirányzata</t>
  </si>
  <si>
    <t>Közhatalmi bevételek (helyi adók, átengedett stb.)</t>
  </si>
  <si>
    <t>Támogatások államháztartáson belülről</t>
  </si>
  <si>
    <t>Támogatások államháztartáson kívülről</t>
  </si>
  <si>
    <t>Finanszírozási műveletek (belső és külső finansz.)</t>
  </si>
  <si>
    <t>Támogatások államháztartáson belülre</t>
  </si>
  <si>
    <t>Bevételek összesen (1.+…+6.)</t>
  </si>
  <si>
    <t>Bevétel mindösszesen (7+8)</t>
  </si>
  <si>
    <t xml:space="preserve">városi sporttelep ingyenes használata </t>
  </si>
  <si>
    <t>Vámospércsi Bocskai Sportegyesület</t>
  </si>
  <si>
    <t>Évközi módosítás</t>
  </si>
  <si>
    <t>Jelenlegi módosítás</t>
  </si>
  <si>
    <t>2014. év módosított előirányzat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</si>
  <si>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(eredeti előirányzatok)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</si>
  <si>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(módosított előirányzatok)</t>
  </si>
  <si>
    <t>Intézmény kiadási előirányzata</t>
  </si>
  <si>
    <t>Módosított előirányzat</t>
  </si>
  <si>
    <t>Kiadás                 (Eredeti előirányzat)</t>
  </si>
  <si>
    <t>Bevétel összetétele (Eredeti előirányzat)</t>
  </si>
  <si>
    <t>Kiadás                 (Módosított előirányzat)</t>
  </si>
  <si>
    <t>Bevétel összetétele (Módosított előirányzat)</t>
  </si>
  <si>
    <t>A helyi önkormányzat általános működésének és ágazati feladatainak támogatása                                                                               (Kvt. 2. számú melléklete alapján)</t>
  </si>
  <si>
    <t>2014. évi módosított előirányzat</t>
  </si>
  <si>
    <t xml:space="preserve">Módosított előirányzat </t>
  </si>
  <si>
    <t xml:space="preserve">(A Magyar Állam 2014. február 28- i nappal a települési önkormányzat teljes adósságát kiegyenlítette.                                                                                                                                          </t>
  </si>
  <si>
    <t>A Magyar Állam 2013. június 28-i nappal a kötelezettség 62 %-át átvállalta.</t>
  </si>
  <si>
    <t>Tőketörlesztés összege 2014. év</t>
  </si>
  <si>
    <t>Kamatfizetés összege 2014. év</t>
  </si>
  <si>
    <t xml:space="preserve">(A Magyar Állam 2014. február 28-án a települési önkormányzat teljes adósságát kiegyenlítette.) </t>
  </si>
  <si>
    <t>Becsült éves közvetett támogatás összege (eFt)</t>
  </si>
  <si>
    <t>Felhalmozási célú támogatások, befizetések államháztartáson belülre</t>
  </si>
  <si>
    <t xml:space="preserve">Vámospércs és Nyírmártonfalva Szennyvíz-beruházási Önkormányzati Társulás (2013-2014. évi BM EU Önerő Alap támogatás előlegének átadása) </t>
  </si>
  <si>
    <t>Előző év(ek)i befizetések, visszafizetések központi költségvetésnek</t>
  </si>
  <si>
    <t>Felhalmozási célú támogatás fejezeti kezelésű előrányzatoktól hazai programokra</t>
  </si>
  <si>
    <t>Mezőgazdasági és Vidékfejlesztési Hivatal 2013. évi tanyafejlesztési program támogatása</t>
  </si>
  <si>
    <t>Uszoda vegyszeradagoló rendszer kiépítése</t>
  </si>
  <si>
    <t>Részesedés vásárlás (Debreceni Hulladék Közszolgáltató NKft.)</t>
  </si>
  <si>
    <t xml:space="preserve">Közbiztonság növelését szolgáló fejlesztés pályázat keretében térfigyelő kamerarendszer kiépítése </t>
  </si>
  <si>
    <t>Startmunka-mintaprogramok 2014. évi eszközbeszerzései</t>
  </si>
  <si>
    <t>Művelődési Ház és Könyvtár Vámospércs - könyvtári - és közművelődési érdekeltségnövelő támogatás eszközbeszerzések</t>
  </si>
  <si>
    <t>Vámospércs Egészségügyi Központ felújítása, rekonstrukciója - ÉAOP-4.1.2/A-12-2013-0032 (eszközbeszerzés, parkolóépítés)</t>
  </si>
  <si>
    <t>Kiadás módosított előirányzata</t>
  </si>
  <si>
    <t xml:space="preserve"> Európai Uniós támogatás módosított előirányzata</t>
  </si>
  <si>
    <t>BM EU Önerő támogatás módosított előirányzata</t>
  </si>
  <si>
    <t>E-útdíj bevezetése miatti helyi adó bevétel csökkenés kompenzálása</t>
  </si>
  <si>
    <t>Jogcím 
(Kvt. tv. 3-4. melléklete alapján)</t>
  </si>
  <si>
    <t>Szociális nyári gyermekétkeztetés támogatása</t>
  </si>
  <si>
    <t>d)</t>
  </si>
  <si>
    <t>e)</t>
  </si>
  <si>
    <t>Felhalmozási célú önkormányzati támogatások</t>
  </si>
  <si>
    <t>KEOP-1.2.0/09-11-2011-0050. Vámospércs és Nyírmártonfalva települések szennyvízelvezetése és szennyvíztisztítása BM EU Önerő Alap támogatás előleg</t>
  </si>
  <si>
    <t>A települési önkormányzat teljeskörű adósságkonszolidációjának támogatása</t>
  </si>
  <si>
    <t>f)</t>
  </si>
  <si>
    <t>Közművelődési érdekeltségnövelő támogatás</t>
  </si>
  <si>
    <t>Könyvtári érdekeltségnövelő támogatás</t>
  </si>
  <si>
    <t>g)</t>
  </si>
  <si>
    <t>Közbiztonság növelését szolgáló fejlesztések támogatása                                   (térfigyelő kamerarendszer kiépítése)</t>
  </si>
  <si>
    <t>A 2014. évi bérkompenzáció támogatása</t>
  </si>
  <si>
    <t>Szociális-, családsegítés- és gyermekjóléti területen dolgozók ágazati pótlékának támogatása</t>
  </si>
  <si>
    <t>Egyéb központi költségvetési támogatások (Kvt. 3-4. számú melléklet)</t>
  </si>
  <si>
    <t>Egyéb központi költségvetési támogatások összesen:</t>
  </si>
  <si>
    <t>(A Magyar Állam 2014. február 28- i nappal a települési önkormányzat teljes adósságát kiegyenlítette.)                                                                                                                                                    adatok eFt-ban</t>
  </si>
  <si>
    <t>Újléta Községi Önkormányzat támogatása a 2013. évi közös feladatellátás kiadásaihoz</t>
  </si>
  <si>
    <t>Nyírmártonfalva Községi Önkormányzat támogatása a közös társulás működési kiadásaihoz</t>
  </si>
  <si>
    <t xml:space="preserve">HBM-i Önkormányzat (TVI) támogatása a 2014. évi országgyűlési képviselő választás lebonyolításához </t>
  </si>
  <si>
    <t xml:space="preserve">HBM-i Önkormányzat (TVI) támogatása a 2014. évi Európai Parlament tagjai választás lebonyolításához </t>
  </si>
  <si>
    <t xml:space="preserve">Nemzeti Foglalkoztatási Alaptól közfoglalkoztatás és Startmunka mintaprogramok támogatása </t>
  </si>
  <si>
    <t>Nemzeti Kulturális Alaptól támogatás a Művelődési Ház és Könyvtár programjaihoz</t>
  </si>
  <si>
    <t xml:space="preserve">Nemzeti Foglalkoztatási Alaptól közfoglalkoztatás és Startmunka mintaprogramok eszközbeszerzésére támogatás </t>
  </si>
  <si>
    <t>Működési célú  támogatás államháztartáson kívülről</t>
  </si>
  <si>
    <t>Tasó László támogatása a vámospércsi farsangi bál rendezvény lebonyolításához</t>
  </si>
  <si>
    <t>Működési célú támogatás magánszemélytől</t>
  </si>
  <si>
    <t>Működési célú támogatás nem önkormányzati többségi tulajdnonú gazdasági társaságnak</t>
  </si>
  <si>
    <t>Debreceni Hulladék Közszolgáltató NKft. részére a bevételekkel nem fedezett, indokolt költségeinek megtérítése</t>
  </si>
  <si>
    <t>Működési célú támogatás civil szervezeteknek</t>
  </si>
  <si>
    <t>Vámospércsi Asztalitenisz Sportegyesület működési támogatása</t>
  </si>
  <si>
    <t>Pircsike Vámospércsi Közművelődési Egyesület működési támogatása</t>
  </si>
  <si>
    <t>Vámospércs Városi Polgárőr Egyesület működési támogatása</t>
  </si>
  <si>
    <t>Vámospércsi Bocskai Sportegyesület működési támogatása</t>
  </si>
  <si>
    <t>Működési támogatás egyháznak</t>
  </si>
  <si>
    <t>Vámospércsi Református Egyházközség támogatása</t>
  </si>
  <si>
    <t>Működési támogatás magánszemélynek</t>
  </si>
  <si>
    <t>Halász Margit írónő támogatása</t>
  </si>
  <si>
    <t xml:space="preserve">Az önkormányzat adósságot keletkeztető ügyleteiből eredő fizetési kötelezettség bemutatása </t>
  </si>
  <si>
    <t>Intézmény saját bevételeinek és pénzeszköz átvételeinek tervezett összege</t>
  </si>
  <si>
    <t>Feladatellátás költségvetési támogatásának tervezett összege</t>
  </si>
  <si>
    <t>A feladat várható hiánya(-)/többlete(+)</t>
  </si>
  <si>
    <t>30.</t>
  </si>
  <si>
    <t>Önkormányzatok egyéb kiegészítő  támogatásai</t>
  </si>
  <si>
    <t>2013. évről áthúzódó pótlólagos támogatás</t>
  </si>
  <si>
    <t>Önkormányzatok és intézményeik épületenergetikai fejlesztése megújuló enegriaforrás hasznosításával kombinálva a konvergencia régiókban, (Nagy u. iskola) - KEOP-2014-4.10.0/F</t>
  </si>
  <si>
    <t>Intergrált - a város összes intézményét és az összes gazdálkodási folyamatot összefogó - gazdálkodási (EPER) és vagyonkezelési rendszer (E-KATA) bevezetése</t>
  </si>
  <si>
    <t>KEOP-2014-4.10.0/F.Önkormányzatok és intézményeik épületenergetikai fejlesztése megújuló enegriaforrás hasznosításával kombinálva a konvergencia régiókban, (Nagy u. iskola)</t>
  </si>
  <si>
    <t>Adósságkonszolidáció működési támogatása</t>
  </si>
  <si>
    <t>* 2014-ben az önkormányzat 173 668 E Ft összegű adósságkonszolidációs támogatásban részesült, melyet a jogszabályban előírt kimutatás nem vesz figyelembe.</t>
  </si>
  <si>
    <t xml:space="preserve">HBM-i Önkormányzat (TVI) támogatása a 2014. évi helyi önkormányzati képviselők és polgármester választás, valamint a nemzetiségi önkormányzati képviselő választás lebonyolításához </t>
  </si>
  <si>
    <t>HBM-i Önkormányzat támogatása a Művelődési Ház és Könyvtár programjaihoz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</si>
</sst>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);\(#,##0\)"/>
    <numFmt numFmtId="166" formatCode="0_)"/>
    <numFmt numFmtId="167" formatCode="0.0_)"/>
    <numFmt numFmtId="168" formatCode="#,##0.0_);\(#,##0.0\)"/>
    <numFmt numFmtId="169" formatCode="#,##0.00_);\(#,##0.00\)"/>
    <numFmt numFmtId="170" formatCode="#,##0.000_);\(#,##0.000\)"/>
    <numFmt numFmtId="171" formatCode="#,##0.0"/>
    <numFmt numFmtId="172" formatCode="#,##0.000"/>
    <numFmt numFmtId="173" formatCode="#,##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0.000"/>
    <numFmt numFmtId="177" formatCode="0.0000"/>
    <numFmt numFmtId="178" formatCode="#,##0.00\ _F_t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yyyy\.mm\.dd"/>
    <numFmt numFmtId="183" formatCode="0.0%"/>
    <numFmt numFmtId="184" formatCode="#,###.#"/>
    <numFmt numFmtId="185" formatCode="##,###"/>
    <numFmt numFmtId="186" formatCode="[$-40E]yyyy\.\ mmmm\ d\."/>
    <numFmt numFmtId="187" formatCode="_-* #,##0\ _F_t_-;\-* #,##0\ _F_t_-;_-* &quot;-&quot;??\ _F_t_-;_-@_-"/>
    <numFmt numFmtId="188" formatCode="#,##0_ ;\-#,##0\ "/>
    <numFmt numFmtId="189" formatCode="0__"/>
    <numFmt numFmtId="190" formatCode="00"/>
    <numFmt numFmtId="191" formatCode="0.000%"/>
    <numFmt numFmtId="192" formatCode="0.0000%"/>
    <numFmt numFmtId="193" formatCode="mmm\ d/"/>
    <numFmt numFmtId="194" formatCode="#,##0.0000"/>
  </numFmts>
  <fonts count="87"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sz val="12"/>
      <name val="Arial"/>
      <family val="0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8"/>
      <name val="Times New Roman CE"/>
      <family val="1"/>
    </font>
    <font>
      <b/>
      <u val="single"/>
      <sz val="14"/>
      <name val="Times New Roman CE"/>
      <family val="0"/>
    </font>
    <font>
      <sz val="14"/>
      <name val="Arial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sz val="10"/>
      <color indexed="22"/>
      <name val="Arial"/>
      <family val="0"/>
    </font>
    <font>
      <b/>
      <sz val="13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1" borderId="7" applyNumberFormat="0" applyFon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3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63" applyFont="1" applyAlignment="1">
      <alignment horizontal="left" vertical="center"/>
      <protection/>
    </xf>
    <xf numFmtId="0" fontId="12" fillId="0" borderId="0" xfId="63" applyFont="1" applyAlignment="1">
      <alignment vertical="center" shrinkToFit="1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>
      <alignment/>
      <protection/>
    </xf>
    <xf numFmtId="0" fontId="12" fillId="0" borderId="0" xfId="63" applyFont="1">
      <alignment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vertical="center" shrinkToFit="1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2" fillId="0" borderId="0" xfId="63" applyFont="1" applyAlignment="1">
      <alignment shrinkToFit="1"/>
      <protection/>
    </xf>
    <xf numFmtId="0" fontId="12" fillId="0" borderId="0" xfId="63" applyFont="1" applyAlignment="1">
      <alignment horizontal="center" shrinkToFit="1"/>
      <protection/>
    </xf>
    <xf numFmtId="3" fontId="12" fillId="0" borderId="0" xfId="63" applyNumberFormat="1" applyFont="1">
      <alignment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 vertical="center"/>
      <protection/>
    </xf>
    <xf numFmtId="164" fontId="13" fillId="0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164" fontId="7" fillId="0" borderId="10" xfId="63" applyNumberFormat="1" applyFont="1" applyFill="1" applyBorder="1" applyAlignment="1">
      <alignment vertical="center" wrapText="1"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vertical="center" wrapText="1" shrinkToFit="1"/>
      <protection/>
    </xf>
    <xf numFmtId="3" fontId="13" fillId="0" borderId="10" xfId="63" applyNumberFormat="1" applyFont="1" applyFill="1" applyBorder="1" applyAlignment="1">
      <alignment horizontal="right" vertical="center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173" fontId="7" fillId="0" borderId="10" xfId="63" applyNumberFormat="1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 wrapText="1" shrinkToFit="1"/>
      <protection/>
    </xf>
    <xf numFmtId="3" fontId="13" fillId="32" borderId="10" xfId="63" applyNumberFormat="1" applyFont="1" applyFill="1" applyBorder="1" applyAlignment="1">
      <alignment horizontal="right" vertical="center"/>
      <protection/>
    </xf>
    <xf numFmtId="0" fontId="16" fillId="0" borderId="0" xfId="63" applyFont="1" applyAlignment="1">
      <alignment horizontal="center"/>
      <protection/>
    </xf>
    <xf numFmtId="3" fontId="0" fillId="0" borderId="0" xfId="0" applyNumberFormat="1" applyAlignment="1">
      <alignment/>
    </xf>
    <xf numFmtId="0" fontId="11" fillId="0" borderId="0" xfId="63" applyFont="1" applyAlignment="1">
      <alignment/>
      <protection/>
    </xf>
    <xf numFmtId="173" fontId="12" fillId="0" borderId="0" xfId="63" applyNumberFormat="1" applyFont="1">
      <alignment/>
      <protection/>
    </xf>
    <xf numFmtId="0" fontId="11" fillId="0" borderId="0" xfId="63" applyFont="1">
      <alignment/>
      <protection/>
    </xf>
    <xf numFmtId="0" fontId="18" fillId="0" borderId="0" xfId="63" applyFont="1">
      <alignment/>
      <protection/>
    </xf>
    <xf numFmtId="3" fontId="11" fillId="0" borderId="0" xfId="63" applyNumberFormat="1" applyFont="1">
      <alignment/>
      <protection/>
    </xf>
    <xf numFmtId="0" fontId="19" fillId="0" borderId="0" xfId="63" applyFont="1">
      <alignment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0" fontId="14" fillId="0" borderId="0" xfId="63" applyFo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1" xfId="63" applyNumberFormat="1" applyFont="1" applyFill="1" applyBorder="1" applyAlignment="1">
      <alignment/>
      <protection/>
    </xf>
    <xf numFmtId="0" fontId="7" fillId="0" borderId="10" xfId="63" applyFont="1" applyFill="1" applyBorder="1" applyAlignment="1">
      <alignment vertical="center" wrapText="1" shrinkToFit="1"/>
      <protection/>
    </xf>
    <xf numFmtId="0" fontId="13" fillId="0" borderId="10" xfId="63" applyFont="1" applyFill="1" applyBorder="1" applyAlignment="1">
      <alignment horizontal="center"/>
      <protection/>
    </xf>
    <xf numFmtId="3" fontId="13" fillId="0" borderId="10" xfId="63" applyNumberFormat="1" applyFont="1" applyFill="1" applyBorder="1" applyAlignment="1">
      <alignment horizontal="right" shrinkToFit="1"/>
      <protection/>
    </xf>
    <xf numFmtId="3" fontId="13" fillId="0" borderId="11" xfId="63" applyNumberFormat="1" applyFont="1" applyFill="1" applyBorder="1" applyAlignment="1">
      <alignment horizontal="right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3" fontId="13" fillId="0" borderId="11" xfId="63" applyNumberFormat="1" applyFont="1" applyFill="1" applyBorder="1" applyAlignment="1">
      <alignment horizontal="centerContinuous" vertical="center" wrapText="1"/>
      <protection/>
    </xf>
    <xf numFmtId="0" fontId="13" fillId="0" borderId="10" xfId="63" applyFont="1" applyBorder="1" applyAlignment="1">
      <alignment vertical="center"/>
      <protection/>
    </xf>
    <xf numFmtId="0" fontId="14" fillId="0" borderId="0" xfId="63" applyFont="1" applyAlignment="1">
      <alignment horizontal="center"/>
      <protection/>
    </xf>
    <xf numFmtId="0" fontId="11" fillId="0" borderId="0" xfId="63" applyFont="1" applyAlignment="1">
      <alignment shrinkToFi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8" fillId="0" borderId="0" xfId="58" applyFont="1">
      <alignment/>
      <protection/>
    </xf>
    <xf numFmtId="0" fontId="18" fillId="0" borderId="0" xfId="58" applyFont="1" applyAlignment="1">
      <alignment shrinkToFit="1"/>
      <protection/>
    </xf>
    <xf numFmtId="1" fontId="20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left" vertical="center" wrapText="1" shrinkToFit="1"/>
      <protection/>
    </xf>
    <xf numFmtId="1" fontId="18" fillId="0" borderId="0" xfId="58" applyNumberFormat="1" applyFont="1">
      <alignment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87" fontId="2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87" fontId="6" fillId="32" borderId="10" xfId="4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7" fillId="0" borderId="0" xfId="63" applyFont="1" applyAlignment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0" xfId="63" applyFont="1" applyBorder="1" applyAlignment="1">
      <alignment vertical="center" wrapText="1"/>
      <protection/>
    </xf>
    <xf numFmtId="0" fontId="21" fillId="33" borderId="10" xfId="58" applyFont="1" applyFill="1" applyBorder="1" applyAlignment="1">
      <alignment horizontal="center" vertical="center" shrinkToFit="1"/>
      <protection/>
    </xf>
    <xf numFmtId="49" fontId="21" fillId="33" borderId="10" xfId="58" applyNumberFormat="1" applyFont="1" applyFill="1" applyBorder="1" applyAlignment="1">
      <alignment horizontal="left" vertical="center" wrapText="1" shrinkToFit="1"/>
      <protection/>
    </xf>
    <xf numFmtId="3" fontId="21" fillId="33" borderId="10" xfId="58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6" fillId="32" borderId="10" xfId="58" applyNumberFormat="1" applyFont="1" applyFill="1" applyBorder="1" applyAlignment="1">
      <alignment horizontal="center" vertical="center"/>
      <protection/>
    </xf>
    <xf numFmtId="3" fontId="6" fillId="32" borderId="10" xfId="0" applyNumberFormat="1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2" fillId="0" borderId="13" xfId="61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0" fontId="10" fillId="33" borderId="10" xfId="61" applyNumberFormat="1" applyFont="1" applyFill="1" applyBorder="1" applyAlignment="1">
      <alignment horizontal="center" vertical="center" wrapText="1"/>
      <protection/>
    </xf>
    <xf numFmtId="3" fontId="12" fillId="0" borderId="15" xfId="61" applyNumberFormat="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12" fillId="0" borderId="10" xfId="61" applyFont="1" applyBorder="1">
      <alignment/>
      <protection/>
    </xf>
    <xf numFmtId="3" fontId="12" fillId="0" borderId="10" xfId="61" applyNumberFormat="1" applyFont="1" applyBorder="1">
      <alignment/>
      <protection/>
    </xf>
    <xf numFmtId="0" fontId="12" fillId="33" borderId="10" xfId="61" applyFont="1" applyFill="1" applyBorder="1">
      <alignment/>
      <protection/>
    </xf>
    <xf numFmtId="3" fontId="12" fillId="33" borderId="10" xfId="61" applyNumberFormat="1" applyFont="1" applyFill="1" applyBorder="1">
      <alignment/>
      <protection/>
    </xf>
    <xf numFmtId="0" fontId="12" fillId="33" borderId="13" xfId="61" applyFont="1" applyFill="1" applyBorder="1" applyAlignment="1">
      <alignment horizontal="centerContinuous"/>
      <protection/>
    </xf>
    <xf numFmtId="0" fontId="12" fillId="33" borderId="14" xfId="61" applyFont="1" applyFill="1" applyBorder="1" applyAlignment="1">
      <alignment horizontal="centerContinuous"/>
      <protection/>
    </xf>
    <xf numFmtId="3" fontId="12" fillId="0" borderId="10" xfId="61" applyNumberFormat="1" applyFont="1" applyFill="1" applyBorder="1">
      <alignment/>
      <protection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61" applyNumberFormat="1" applyFont="1" applyFill="1" applyBorder="1" applyAlignment="1">
      <alignment horizontal="center" vertical="center" wrapText="1"/>
      <protection/>
    </xf>
    <xf numFmtId="3" fontId="10" fillId="32" borderId="10" xfId="61" applyNumberFormat="1" applyFont="1" applyFill="1" applyBorder="1">
      <alignment/>
      <protection/>
    </xf>
    <xf numFmtId="0" fontId="10" fillId="32" borderId="10" xfId="61" applyFont="1" applyFill="1" applyBorder="1">
      <alignment/>
      <protection/>
    </xf>
    <xf numFmtId="3" fontId="10" fillId="32" borderId="10" xfId="61" applyNumberFormat="1" applyFont="1" applyFill="1" applyBorder="1">
      <alignment/>
      <protection/>
    </xf>
    <xf numFmtId="3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8" fillId="32" borderId="10" xfId="0" applyNumberFormat="1" applyFont="1" applyFill="1" applyBorder="1" applyAlignment="1">
      <alignment vertical="center"/>
    </xf>
    <xf numFmtId="3" fontId="5" fillId="0" borderId="16" xfId="59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4" fontId="7" fillId="0" borderId="10" xfId="63" applyNumberFormat="1" applyFont="1" applyFill="1" applyBorder="1" applyAlignment="1">
      <alignment horizontal="left" vertical="center" wrapText="1" shrinkToFit="1"/>
      <protection/>
    </xf>
    <xf numFmtId="3" fontId="22" fillId="33" borderId="1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3" fontId="21" fillId="0" borderId="17" xfId="59" applyNumberFormat="1" applyFont="1" applyFill="1" applyBorder="1" applyAlignment="1">
      <alignment horizontal="right" vertical="center" wrapText="1"/>
      <protection/>
    </xf>
    <xf numFmtId="3" fontId="21" fillId="0" borderId="17" xfId="62" applyNumberFormat="1" applyFont="1" applyFill="1" applyBorder="1" applyAlignment="1">
      <alignment horizontal="right" vertical="center" wrapText="1"/>
      <protection/>
    </xf>
    <xf numFmtId="0" fontId="6" fillId="32" borderId="17" xfId="59" applyFont="1" applyFill="1" applyBorder="1" applyAlignment="1">
      <alignment horizontal="center" vertical="center" wrapText="1"/>
      <protection/>
    </xf>
    <xf numFmtId="3" fontId="6" fillId="32" borderId="17" xfId="59" applyNumberFormat="1" applyFont="1" applyFill="1" applyBorder="1" applyAlignment="1">
      <alignment horizontal="right" vertical="center" wrapText="1"/>
      <protection/>
    </xf>
    <xf numFmtId="0" fontId="21" fillId="0" borderId="17" xfId="62" applyFont="1" applyFill="1" applyBorder="1" applyAlignment="1">
      <alignment horizontal="center" vertical="center" wrapText="1"/>
      <protection/>
    </xf>
    <xf numFmtId="0" fontId="6" fillId="32" borderId="18" xfId="62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3" fontId="21" fillId="0" borderId="18" xfId="62" applyNumberFormat="1" applyFont="1" applyFill="1" applyBorder="1" applyAlignment="1">
      <alignment horizontal="right" vertical="center" wrapText="1"/>
      <protection/>
    </xf>
    <xf numFmtId="3" fontId="6" fillId="32" borderId="10" xfId="62" applyNumberFormat="1" applyFont="1" applyFill="1" applyBorder="1" applyAlignment="1">
      <alignment horizontal="right" vertical="center" wrapText="1"/>
      <protection/>
    </xf>
    <xf numFmtId="3" fontId="21" fillId="0" borderId="10" xfId="62" applyNumberFormat="1" applyFont="1" applyFill="1" applyBorder="1" applyAlignment="1">
      <alignment horizontal="right" vertical="center" wrapText="1"/>
      <protection/>
    </xf>
    <xf numFmtId="0" fontId="31" fillId="0" borderId="0" xfId="59" applyFont="1" applyAlignment="1">
      <alignment wrapText="1"/>
      <protection/>
    </xf>
    <xf numFmtId="3" fontId="6" fillId="35" borderId="1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 applyAlignment="1">
      <alignment horizontal="right" vertical="center"/>
      <protection/>
    </xf>
    <xf numFmtId="3" fontId="0" fillId="0" borderId="0" xfId="59" applyNumberFormat="1" applyFont="1" applyAlignment="1">
      <alignment horizontal="center"/>
      <protection/>
    </xf>
    <xf numFmtId="164" fontId="21" fillId="0" borderId="10" xfId="58" applyNumberFormat="1" applyFont="1" applyFill="1" applyBorder="1" applyAlignment="1">
      <alignment vertical="center" wrapText="1" shrinkToFit="1"/>
      <protection/>
    </xf>
    <xf numFmtId="0" fontId="21" fillId="0" borderId="10" xfId="58" applyFont="1" applyFill="1" applyBorder="1" applyAlignment="1">
      <alignment vertical="center" wrapText="1" shrinkToFit="1"/>
      <protection/>
    </xf>
    <xf numFmtId="3" fontId="2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36" fillId="0" borderId="0" xfId="0" applyNumberFormat="1" applyFont="1" applyAlignment="1">
      <alignment/>
    </xf>
    <xf numFmtId="3" fontId="38" fillId="32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/>
    </xf>
    <xf numFmtId="0" fontId="39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vertical="center" wrapText="1"/>
    </xf>
    <xf numFmtId="3" fontId="38" fillId="32" borderId="10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20" fillId="0" borderId="0" xfId="58" applyFont="1">
      <alignment/>
      <protection/>
    </xf>
    <xf numFmtId="0" fontId="13" fillId="0" borderId="0" xfId="58" applyFont="1">
      <alignment/>
      <protection/>
    </xf>
    <xf numFmtId="0" fontId="13" fillId="0" borderId="0" xfId="58" applyFont="1" applyBorder="1" applyAlignment="1">
      <alignment horizontal="center"/>
      <protection/>
    </xf>
    <xf numFmtId="0" fontId="6" fillId="32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64" fontId="13" fillId="0" borderId="10" xfId="58" applyNumberFormat="1" applyFont="1" applyFill="1" applyBorder="1" applyAlignment="1">
      <alignment horizontal="left" vertical="center" shrinkToFit="1"/>
      <protection/>
    </xf>
    <xf numFmtId="41" fontId="13" fillId="0" borderId="10" xfId="58" applyNumberFormat="1" applyFont="1" applyFill="1" applyBorder="1" applyAlignment="1">
      <alignment vertical="center" shrinkToFit="1"/>
      <protection/>
    </xf>
    <xf numFmtId="0" fontId="7" fillId="0" borderId="0" xfId="58" applyFont="1" applyFill="1" applyAlignment="1">
      <alignment vertical="center"/>
      <protection/>
    </xf>
    <xf numFmtId="41" fontId="13" fillId="32" borderId="10" xfId="58" applyNumberFormat="1" applyFont="1" applyFill="1" applyBorder="1" applyAlignment="1">
      <alignment vertical="center" shrinkToFit="1"/>
      <protection/>
    </xf>
    <xf numFmtId="0" fontId="41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18" fillId="0" borderId="0" xfId="58" applyFont="1" applyFill="1" applyAlignment="1">
      <alignment shrinkToFit="1"/>
      <protection/>
    </xf>
    <xf numFmtId="0" fontId="42" fillId="0" borderId="0" xfId="58" applyFont="1" applyFill="1" applyBorder="1">
      <alignment/>
      <protection/>
    </xf>
    <xf numFmtId="0" fontId="43" fillId="0" borderId="0" xfId="58" applyFont="1" applyFill="1" applyBorder="1">
      <alignment/>
      <protection/>
    </xf>
    <xf numFmtId="0" fontId="43" fillId="0" borderId="0" xfId="58" applyFont="1">
      <alignment/>
      <protection/>
    </xf>
    <xf numFmtId="0" fontId="18" fillId="0" borderId="0" xfId="58" applyFont="1" applyAlignment="1">
      <alignment vertical="center"/>
      <protection/>
    </xf>
    <xf numFmtId="0" fontId="42" fillId="0" borderId="0" xfId="58" applyFont="1">
      <alignment/>
      <protection/>
    </xf>
    <xf numFmtId="0" fontId="42" fillId="0" borderId="0" xfId="58" applyFont="1" applyBorder="1">
      <alignment/>
      <protection/>
    </xf>
    <xf numFmtId="0" fontId="12" fillId="32" borderId="10" xfId="61" applyFont="1" applyFill="1" applyBorder="1" applyAlignment="1">
      <alignment horizontal="center"/>
      <protection/>
    </xf>
    <xf numFmtId="3" fontId="38" fillId="0" borderId="10" xfId="0" applyNumberFormat="1" applyFont="1" applyBorder="1" applyAlignment="1">
      <alignment vertical="center"/>
    </xf>
    <xf numFmtId="3" fontId="6" fillId="32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horizontal="center" vertical="center" wrapText="1"/>
    </xf>
    <xf numFmtId="3" fontId="44" fillId="32" borderId="10" xfId="0" applyNumberFormat="1" applyFont="1" applyFill="1" applyBorder="1" applyAlignment="1">
      <alignment vertical="center"/>
    </xf>
    <xf numFmtId="3" fontId="44" fillId="32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0" fontId="48" fillId="0" borderId="2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3" fontId="21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6" fillId="34" borderId="19" xfId="0" applyNumberFormat="1" applyFont="1" applyFill="1" applyBorder="1" applyAlignment="1">
      <alignment horizontal="right"/>
    </xf>
    <xf numFmtId="3" fontId="6" fillId="32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7" fillId="0" borderId="21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right"/>
    </xf>
    <xf numFmtId="3" fontId="45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Border="1" applyAlignment="1">
      <alignment vertical="center"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7" xfId="59" applyNumberFormat="1" applyFont="1" applyFill="1" applyBorder="1" applyAlignment="1">
      <alignment horizontal="right" vertical="center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3" fontId="6" fillId="0" borderId="17" xfId="59" applyNumberFormat="1" applyFont="1" applyFill="1" applyBorder="1" applyAlignment="1">
      <alignment horizontal="right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3" fontId="6" fillId="0" borderId="17" xfId="62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6" fillId="0" borderId="17" xfId="59" applyFont="1" applyFill="1" applyBorder="1" applyAlignment="1">
      <alignment horizontal="center" vertical="center" wrapText="1"/>
      <protection/>
    </xf>
    <xf numFmtId="41" fontId="5" fillId="0" borderId="10" xfId="0" applyNumberFormat="1" applyFon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1" fontId="4" fillId="0" borderId="21" xfId="0" applyNumberFormat="1" applyFont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21" fillId="33" borderId="17" xfId="59" applyFont="1" applyFill="1" applyBorder="1" applyAlignment="1">
      <alignment horizontal="center" vertical="center" wrapText="1"/>
      <protection/>
    </xf>
    <xf numFmtId="3" fontId="21" fillId="33" borderId="17" xfId="59" applyNumberFormat="1" applyFont="1" applyFill="1" applyBorder="1" applyAlignment="1">
      <alignment horizontal="right" vertical="center" wrapText="1"/>
      <protection/>
    </xf>
    <xf numFmtId="3" fontId="12" fillId="0" borderId="15" xfId="61" applyNumberFormat="1" applyFont="1" applyFill="1" applyBorder="1">
      <alignment/>
      <protection/>
    </xf>
    <xf numFmtId="0" fontId="32" fillId="0" borderId="0" xfId="63" applyFont="1" applyAlignment="1">
      <alignment horizontal="center"/>
      <protection/>
    </xf>
    <xf numFmtId="0" fontId="50" fillId="0" borderId="0" xfId="63" applyFont="1">
      <alignment/>
      <protection/>
    </xf>
    <xf numFmtId="0" fontId="51" fillId="0" borderId="0" xfId="63" applyFont="1">
      <alignment/>
      <protection/>
    </xf>
    <xf numFmtId="3" fontId="52" fillId="0" borderId="1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173" fontId="7" fillId="0" borderId="10" xfId="63" applyNumberFormat="1" applyFont="1" applyFill="1" applyBorder="1" applyAlignment="1">
      <alignment vertical="center" wrapText="1"/>
      <protection/>
    </xf>
    <xf numFmtId="3" fontId="13" fillId="32" borderId="10" xfId="63" applyNumberFormat="1" applyFont="1" applyFill="1" applyBorder="1" applyAlignment="1">
      <alignment horizontal="right" vertical="center" wrapText="1"/>
      <protection/>
    </xf>
    <xf numFmtId="3" fontId="13" fillId="32" borderId="10" xfId="63" applyNumberFormat="1" applyFont="1" applyFill="1" applyBorder="1" applyAlignment="1">
      <alignment horizontal="center" vertical="center" wrapText="1"/>
      <protection/>
    </xf>
    <xf numFmtId="0" fontId="11" fillId="0" borderId="0" xfId="63" applyFont="1" applyAlignment="1">
      <alignment horizontal="right"/>
      <protection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4" fontId="13" fillId="0" borderId="10" xfId="63" applyNumberFormat="1" applyFont="1" applyFill="1" applyBorder="1" applyAlignment="1">
      <alignment horizontal="left" vertical="center" wrapText="1" shrinkToFit="1"/>
      <protection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0" borderId="0" xfId="58" applyFont="1" applyBorder="1" applyAlignment="1">
      <alignment horizontal="right"/>
      <protection/>
    </xf>
    <xf numFmtId="0" fontId="20" fillId="32" borderId="10" xfId="58" applyFont="1" applyFill="1" applyBorder="1" applyAlignment="1">
      <alignment horizontal="center" vertical="center" wrapText="1"/>
      <protection/>
    </xf>
    <xf numFmtId="16" fontId="21" fillId="0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3" fontId="6" fillId="32" borderId="17" xfId="62" applyNumberFormat="1" applyFont="1" applyFill="1" applyBorder="1" applyAlignment="1">
      <alignment horizontal="right" vertical="center" wrapText="1"/>
      <protection/>
    </xf>
    <xf numFmtId="0" fontId="21" fillId="0" borderId="10" xfId="0" applyFont="1" applyBorder="1" applyAlignment="1">
      <alignment vertical="center" wrapText="1" shrinkToFit="1"/>
    </xf>
    <xf numFmtId="0" fontId="6" fillId="3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2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/>
    </xf>
    <xf numFmtId="49" fontId="21" fillId="0" borderId="28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32" borderId="10" xfId="63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13" fillId="32" borderId="10" xfId="63" applyFont="1" applyFill="1" applyBorder="1" applyAlignment="1">
      <alignment horizontal="center" vertical="center" wrapText="1" shrinkToFit="1"/>
      <protection/>
    </xf>
    <xf numFmtId="0" fontId="13" fillId="32" borderId="10" xfId="63" applyFont="1" applyFill="1" applyBorder="1" applyAlignment="1">
      <alignment horizontal="center" vertical="center"/>
      <protection/>
    </xf>
    <xf numFmtId="0" fontId="13" fillId="32" borderId="10" xfId="63" applyFont="1" applyFill="1" applyBorder="1" applyAlignment="1">
      <alignment horizontal="center" vertical="center" shrinkToFit="1"/>
      <protection/>
    </xf>
    <xf numFmtId="164" fontId="13" fillId="32" borderId="10" xfId="63" applyNumberFormat="1" applyFont="1" applyFill="1" applyBorder="1" applyAlignment="1">
      <alignment horizontal="center" vertical="center" wrapText="1"/>
      <protection/>
    </xf>
    <xf numFmtId="0" fontId="14" fillId="0" borderId="0" xfId="63" applyFont="1" applyAlignment="1">
      <alignment horizontal="left"/>
      <protection/>
    </xf>
    <xf numFmtId="3" fontId="13" fillId="32" borderId="10" xfId="63" applyNumberFormat="1" applyFont="1" applyFill="1" applyBorder="1" applyAlignment="1">
      <alignment horizontal="center" vertical="center" wrapText="1"/>
      <protection/>
    </xf>
    <xf numFmtId="3" fontId="41" fillId="32" borderId="10" xfId="63" applyNumberFormat="1" applyFont="1" applyFill="1" applyBorder="1" applyAlignment="1">
      <alignment horizontal="center" vertical="center" wrapText="1"/>
      <protection/>
    </xf>
    <xf numFmtId="0" fontId="13" fillId="32" borderId="10" xfId="63" applyFont="1" applyFill="1" applyBorder="1" applyAlignment="1">
      <alignment horizontal="center" vertical="center" wrapText="1" shrinkToFit="1"/>
      <protection/>
    </xf>
    <xf numFmtId="3" fontId="13" fillId="32" borderId="10" xfId="63" applyNumberFormat="1" applyFont="1" applyFill="1" applyBorder="1" applyAlignment="1">
      <alignment horizontal="center" vertical="center" wrapText="1"/>
      <protection/>
    </xf>
    <xf numFmtId="0" fontId="13" fillId="32" borderId="13" xfId="63" applyFont="1" applyFill="1" applyBorder="1" applyAlignment="1">
      <alignment horizontal="center" vertical="center" wrapText="1" shrinkToFit="1"/>
      <protection/>
    </xf>
    <xf numFmtId="0" fontId="13" fillId="32" borderId="14" xfId="63" applyFont="1" applyFill="1" applyBorder="1" applyAlignment="1">
      <alignment horizontal="center" vertical="center" wrapText="1" shrinkToFi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15" fillId="0" borderId="0" xfId="63" applyFont="1" applyAlignment="1">
      <alignment horizontal="center"/>
      <protection/>
    </xf>
    <xf numFmtId="0" fontId="21" fillId="33" borderId="29" xfId="59" applyFont="1" applyFill="1" applyBorder="1" applyAlignment="1">
      <alignment horizontal="left" vertical="center" wrapText="1"/>
      <protection/>
    </xf>
    <xf numFmtId="0" fontId="21" fillId="33" borderId="30" xfId="59" applyFont="1" applyFill="1" applyBorder="1" applyAlignment="1">
      <alignment horizontal="left" vertical="center" wrapText="1"/>
      <protection/>
    </xf>
    <xf numFmtId="0" fontId="21" fillId="33" borderId="31" xfId="59" applyFont="1" applyFill="1" applyBorder="1" applyAlignment="1">
      <alignment horizontal="left" vertical="center" wrapText="1"/>
      <protection/>
    </xf>
    <xf numFmtId="0" fontId="6" fillId="32" borderId="29" xfId="59" applyFont="1" applyFill="1" applyBorder="1" applyAlignment="1">
      <alignment horizontal="left" vertical="center" wrapText="1"/>
      <protection/>
    </xf>
    <xf numFmtId="0" fontId="6" fillId="32" borderId="30" xfId="59" applyFont="1" applyFill="1" applyBorder="1" applyAlignment="1">
      <alignment horizontal="left" vertical="center" wrapText="1"/>
      <protection/>
    </xf>
    <xf numFmtId="0" fontId="6" fillId="32" borderId="31" xfId="59" applyFont="1" applyFill="1" applyBorder="1" applyAlignment="1">
      <alignment horizontal="left" vertical="center" wrapText="1"/>
      <protection/>
    </xf>
    <xf numFmtId="0" fontId="6" fillId="32" borderId="26" xfId="59" applyFont="1" applyFill="1" applyBorder="1" applyAlignment="1">
      <alignment horizontal="left" vertical="center" wrapText="1"/>
      <protection/>
    </xf>
    <xf numFmtId="0" fontId="6" fillId="32" borderId="12" xfId="59" applyFont="1" applyFill="1" applyBorder="1" applyAlignment="1">
      <alignment horizontal="left" vertical="center" wrapText="1"/>
      <protection/>
    </xf>
    <xf numFmtId="0" fontId="6" fillId="32" borderId="27" xfId="59" applyFont="1" applyFill="1" applyBorder="1" applyAlignment="1">
      <alignment horizontal="left" vertical="center" wrapText="1"/>
      <protection/>
    </xf>
    <xf numFmtId="0" fontId="6" fillId="32" borderId="17" xfId="59" applyFont="1" applyFill="1" applyBorder="1" applyAlignment="1">
      <alignment horizontal="left" vertical="center" wrapText="1"/>
      <protection/>
    </xf>
    <xf numFmtId="0" fontId="6" fillId="36" borderId="17" xfId="59" applyFont="1" applyFill="1" applyBorder="1" applyAlignment="1">
      <alignment horizontal="center" vertical="center" textRotation="90"/>
      <protection/>
    </xf>
    <xf numFmtId="0" fontId="6" fillId="36" borderId="17" xfId="62" applyFont="1" applyFill="1" applyBorder="1" applyAlignment="1">
      <alignment horizontal="center" vertical="center" wrapText="1"/>
      <protection/>
    </xf>
    <xf numFmtId="3" fontId="6" fillId="36" borderId="18" xfId="62" applyNumberFormat="1" applyFont="1" applyFill="1" applyBorder="1" applyAlignment="1">
      <alignment horizontal="center" vertical="center" wrapText="1"/>
      <protection/>
    </xf>
    <xf numFmtId="3" fontId="6" fillId="36" borderId="32" xfId="62" applyNumberFormat="1" applyFont="1" applyFill="1" applyBorder="1" applyAlignment="1">
      <alignment horizontal="center" vertical="center" wrapText="1"/>
      <protection/>
    </xf>
    <xf numFmtId="0" fontId="21" fillId="0" borderId="29" xfId="59" applyFont="1" applyBorder="1" applyAlignment="1">
      <alignment horizontal="left" vertical="center" wrapText="1"/>
      <protection/>
    </xf>
    <xf numFmtId="0" fontId="21" fillId="0" borderId="30" xfId="59" applyFont="1" applyBorder="1" applyAlignment="1">
      <alignment horizontal="left" vertical="center" wrapText="1"/>
      <protection/>
    </xf>
    <xf numFmtId="0" fontId="21" fillId="0" borderId="31" xfId="59" applyFont="1" applyBorder="1" applyAlignment="1">
      <alignment horizontal="left" vertical="center" wrapText="1"/>
      <protection/>
    </xf>
    <xf numFmtId="0" fontId="21" fillId="0" borderId="17" xfId="59" applyFont="1" applyBorder="1" applyAlignment="1">
      <alignment horizontal="left" vertical="center" wrapText="1"/>
      <protection/>
    </xf>
    <xf numFmtId="0" fontId="6" fillId="32" borderId="29" xfId="59" applyFont="1" applyFill="1" applyBorder="1" applyAlignment="1">
      <alignment horizontal="center" vertical="center" wrapText="1"/>
      <protection/>
    </xf>
    <xf numFmtId="0" fontId="6" fillId="32" borderId="30" xfId="59" applyFont="1" applyFill="1" applyBorder="1" applyAlignment="1">
      <alignment horizontal="center" vertical="center" wrapText="1"/>
      <protection/>
    </xf>
    <xf numFmtId="0" fontId="6" fillId="32" borderId="31" xfId="59" applyFont="1" applyFill="1" applyBorder="1" applyAlignment="1">
      <alignment horizontal="center" vertical="center" wrapText="1"/>
      <protection/>
    </xf>
    <xf numFmtId="0" fontId="21" fillId="0" borderId="29" xfId="62" applyFont="1" applyFill="1" applyBorder="1" applyAlignment="1">
      <alignment vertical="center" wrapText="1"/>
      <protection/>
    </xf>
    <xf numFmtId="0" fontId="21" fillId="0" borderId="30" xfId="62" applyFont="1" applyFill="1" applyBorder="1" applyAlignment="1">
      <alignment vertical="center" wrapText="1"/>
      <protection/>
    </xf>
    <xf numFmtId="0" fontId="21" fillId="0" borderId="31" xfId="62" applyFont="1" applyFill="1" applyBorder="1" applyAlignment="1">
      <alignment vertical="center" wrapText="1"/>
      <protection/>
    </xf>
    <xf numFmtId="0" fontId="6" fillId="33" borderId="17" xfId="59" applyFont="1" applyFill="1" applyBorder="1" applyAlignment="1">
      <alignment horizontal="left" vertical="center" wrapText="1"/>
      <protection/>
    </xf>
    <xf numFmtId="0" fontId="6" fillId="0" borderId="29" xfId="59" applyFont="1" applyFill="1" applyBorder="1" applyAlignment="1">
      <alignment horizontal="left" vertical="center" wrapText="1"/>
      <protection/>
    </xf>
    <xf numFmtId="0" fontId="6" fillId="0" borderId="30" xfId="59" applyFont="1" applyFill="1" applyBorder="1" applyAlignment="1">
      <alignment horizontal="left" vertical="center" wrapText="1"/>
      <protection/>
    </xf>
    <xf numFmtId="0" fontId="6" fillId="0" borderId="31" xfId="59" applyFont="1" applyFill="1" applyBorder="1" applyAlignment="1">
      <alignment horizontal="left" vertical="center" wrapText="1"/>
      <protection/>
    </xf>
    <xf numFmtId="0" fontId="6" fillId="0" borderId="29" xfId="62" applyFont="1" applyFill="1" applyBorder="1" applyAlignment="1">
      <alignment horizontal="left" vertical="center" wrapText="1"/>
      <protection/>
    </xf>
    <xf numFmtId="0" fontId="6" fillId="0" borderId="30" xfId="62" applyFont="1" applyFill="1" applyBorder="1" applyAlignment="1">
      <alignment horizontal="left" vertical="center" wrapText="1"/>
      <protection/>
    </xf>
    <xf numFmtId="0" fontId="6" fillId="0" borderId="31" xfId="62" applyFont="1" applyFill="1" applyBorder="1" applyAlignment="1">
      <alignment horizontal="left" vertical="center" wrapText="1"/>
      <protection/>
    </xf>
    <xf numFmtId="0" fontId="21" fillId="0" borderId="29" xfId="62" applyFont="1" applyFill="1" applyBorder="1" applyAlignment="1">
      <alignment horizontal="left" vertical="center" wrapText="1"/>
      <protection/>
    </xf>
    <xf numFmtId="0" fontId="21" fillId="0" borderId="30" xfId="62" applyFont="1" applyFill="1" applyBorder="1" applyAlignment="1">
      <alignment horizontal="left" vertical="center" wrapText="1"/>
      <protection/>
    </xf>
    <xf numFmtId="0" fontId="21" fillId="0" borderId="31" xfId="62" applyFont="1" applyFill="1" applyBorder="1" applyAlignment="1">
      <alignment horizontal="left" vertical="center" wrapText="1"/>
      <protection/>
    </xf>
    <xf numFmtId="0" fontId="6" fillId="32" borderId="29" xfId="62" applyFont="1" applyFill="1" applyBorder="1" applyAlignment="1">
      <alignment horizontal="center" vertical="center" wrapText="1"/>
      <protection/>
    </xf>
    <xf numFmtId="0" fontId="6" fillId="32" borderId="30" xfId="62" applyFont="1" applyFill="1" applyBorder="1" applyAlignment="1">
      <alignment horizontal="center" vertical="center" wrapText="1"/>
      <protection/>
    </xf>
    <xf numFmtId="0" fontId="6" fillId="32" borderId="31" xfId="62" applyFont="1" applyFill="1" applyBorder="1" applyAlignment="1">
      <alignment horizontal="center" vertical="center" wrapText="1"/>
      <protection/>
    </xf>
    <xf numFmtId="0" fontId="21" fillId="0" borderId="33" xfId="59" applyFont="1" applyBorder="1" applyAlignment="1">
      <alignment horizontal="left" vertical="center" wrapText="1"/>
      <protection/>
    </xf>
    <xf numFmtId="0" fontId="21" fillId="0" borderId="34" xfId="59" applyFont="1" applyBorder="1" applyAlignment="1">
      <alignment horizontal="left" vertical="center" wrapText="1"/>
      <protection/>
    </xf>
    <xf numFmtId="0" fontId="21" fillId="0" borderId="35" xfId="59" applyFont="1" applyBorder="1" applyAlignment="1">
      <alignment horizontal="left" vertical="center" wrapText="1"/>
      <protection/>
    </xf>
    <xf numFmtId="0" fontId="21" fillId="0" borderId="36" xfId="59" applyFont="1" applyBorder="1" applyAlignment="1">
      <alignment horizontal="left" vertical="center" wrapText="1"/>
      <protection/>
    </xf>
    <xf numFmtId="0" fontId="6" fillId="32" borderId="13" xfId="59" applyFont="1" applyFill="1" applyBorder="1" applyAlignment="1">
      <alignment horizontal="center" vertical="center" wrapText="1"/>
      <protection/>
    </xf>
    <xf numFmtId="0" fontId="6" fillId="32" borderId="28" xfId="59" applyFont="1" applyFill="1" applyBorder="1" applyAlignment="1">
      <alignment horizontal="center" vertical="center" wrapText="1"/>
      <protection/>
    </xf>
    <xf numFmtId="0" fontId="6" fillId="32" borderId="14" xfId="59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left" vertical="center" wrapText="1"/>
      <protection/>
    </xf>
    <xf numFmtId="0" fontId="21" fillId="0" borderId="28" xfId="59" applyFont="1" applyBorder="1" applyAlignment="1">
      <alignment horizontal="left" vertical="center" wrapText="1"/>
      <protection/>
    </xf>
    <xf numFmtId="0" fontId="21" fillId="0" borderId="14" xfId="59" applyFont="1" applyBorder="1" applyAlignment="1">
      <alignment horizontal="left" vertical="center" wrapText="1"/>
      <protection/>
    </xf>
    <xf numFmtId="0" fontId="6" fillId="0" borderId="33" xfId="59" applyFont="1" applyFill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33" borderId="29" xfId="59" applyFont="1" applyFill="1" applyBorder="1" applyAlignment="1">
      <alignment horizontal="left" vertical="center" wrapText="1"/>
      <protection/>
    </xf>
    <xf numFmtId="0" fontId="6" fillId="33" borderId="30" xfId="59" applyFont="1" applyFill="1" applyBorder="1" applyAlignment="1">
      <alignment horizontal="left" vertical="center" wrapText="1"/>
      <protection/>
    </xf>
    <xf numFmtId="0" fontId="6" fillId="33" borderId="31" xfId="59" applyFont="1" applyFill="1" applyBorder="1" applyAlignment="1">
      <alignment horizontal="left" vertical="center" wrapText="1"/>
      <protection/>
    </xf>
    <xf numFmtId="164" fontId="6" fillId="32" borderId="13" xfId="58" applyNumberFormat="1" applyFont="1" applyFill="1" applyBorder="1" applyAlignment="1">
      <alignment horizontal="center" vertical="center" wrapText="1" shrinkToFit="1"/>
      <protection/>
    </xf>
    <xf numFmtId="164" fontId="6" fillId="32" borderId="14" xfId="58" applyNumberFormat="1" applyFont="1" applyFill="1" applyBorder="1" applyAlignment="1">
      <alignment horizontal="center" vertical="center" wrapText="1" shrinkToFit="1"/>
      <protection/>
    </xf>
    <xf numFmtId="1" fontId="6" fillId="32" borderId="22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15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25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27" xfId="58" applyNumberFormat="1" applyFont="1" applyFill="1" applyBorder="1" applyAlignment="1" applyProtection="1">
      <alignment horizontal="center" vertical="center" wrapText="1"/>
      <protection locked="0"/>
    </xf>
    <xf numFmtId="49" fontId="6" fillId="32" borderId="19" xfId="58" applyNumberFormat="1" applyFont="1" applyFill="1" applyBorder="1" applyAlignment="1">
      <alignment horizontal="center" vertical="center" shrinkToFit="1"/>
      <protection/>
    </xf>
    <xf numFmtId="49" fontId="6" fillId="32" borderId="22" xfId="58" applyNumberFormat="1" applyFont="1" applyFill="1" applyBorder="1" applyAlignment="1">
      <alignment horizontal="center" vertical="center" shrinkToFit="1"/>
      <protection/>
    </xf>
    <xf numFmtId="49" fontId="6" fillId="32" borderId="15" xfId="58" applyNumberFormat="1" applyFont="1" applyFill="1" applyBorder="1" applyAlignment="1">
      <alignment horizontal="center" vertical="center" shrinkToFit="1"/>
      <protection/>
    </xf>
    <xf numFmtId="0" fontId="6" fillId="32" borderId="19" xfId="58" applyFont="1" applyFill="1" applyBorder="1" applyAlignment="1">
      <alignment horizontal="center" vertical="center" shrinkToFit="1"/>
      <protection/>
    </xf>
    <xf numFmtId="0" fontId="6" fillId="32" borderId="22" xfId="58" applyFont="1" applyFill="1" applyBorder="1" applyAlignment="1">
      <alignment horizontal="center" vertical="center" shrinkToFit="1"/>
      <protection/>
    </xf>
    <xf numFmtId="0" fontId="6" fillId="32" borderId="15" xfId="58" applyFont="1" applyFill="1" applyBorder="1" applyAlignment="1">
      <alignment horizontal="center" vertical="center" shrinkToFit="1"/>
      <protection/>
    </xf>
    <xf numFmtId="1" fontId="6" fillId="32" borderId="13" xfId="58" applyNumberFormat="1" applyFont="1" applyFill="1" applyBorder="1" applyAlignment="1">
      <alignment horizontal="center" vertical="center"/>
      <protection/>
    </xf>
    <xf numFmtId="1" fontId="6" fillId="32" borderId="28" xfId="58" applyNumberFormat="1" applyFont="1" applyFill="1" applyBorder="1" applyAlignment="1">
      <alignment horizontal="center" vertical="center"/>
      <protection/>
    </xf>
    <xf numFmtId="1" fontId="6" fillId="32" borderId="14" xfId="58" applyNumberFormat="1" applyFont="1" applyFill="1" applyBorder="1" applyAlignment="1">
      <alignment horizontal="center" vertical="center"/>
      <protection/>
    </xf>
    <xf numFmtId="0" fontId="25" fillId="0" borderId="0" xfId="58" applyFont="1" applyAlignment="1">
      <alignment horizontal="center"/>
      <protection/>
    </xf>
    <xf numFmtId="0" fontId="12" fillId="0" borderId="0" xfId="61" applyFont="1" applyAlignment="1">
      <alignment horizontal="left" wrapText="1"/>
      <protection/>
    </xf>
    <xf numFmtId="0" fontId="12" fillId="0" borderId="21" xfId="61" applyFont="1" applyBorder="1" applyAlignment="1">
      <alignment horizontal="left" wrapText="1"/>
      <protection/>
    </xf>
    <xf numFmtId="0" fontId="10" fillId="32" borderId="13" xfId="61" applyFont="1" applyFill="1" applyBorder="1" applyAlignment="1">
      <alignment horizontal="center"/>
      <protection/>
    </xf>
    <xf numFmtId="0" fontId="10" fillId="32" borderId="14" xfId="61" applyFont="1" applyFill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0" fillId="32" borderId="10" xfId="0" applyFill="1" applyBorder="1" applyAlignment="1">
      <alignment/>
    </xf>
    <xf numFmtId="0" fontId="10" fillId="0" borderId="13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8" fillId="32" borderId="10" xfId="0" applyFont="1" applyFill="1" applyBorder="1" applyAlignment="1">
      <alignment horizontal="center" vertical="center" wrapText="1"/>
    </xf>
    <xf numFmtId="3" fontId="38" fillId="32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3" fontId="29" fillId="32" borderId="19" xfId="0" applyNumberFormat="1" applyFont="1" applyFill="1" applyBorder="1" applyAlignment="1">
      <alignment horizontal="center" vertical="center" wrapText="1"/>
    </xf>
    <xf numFmtId="3" fontId="29" fillId="32" borderId="22" xfId="0" applyNumberFormat="1" applyFont="1" applyFill="1" applyBorder="1" applyAlignment="1">
      <alignment horizontal="center" vertical="center" wrapText="1"/>
    </xf>
    <xf numFmtId="3" fontId="29" fillId="32" borderId="15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3" fontId="29" fillId="32" borderId="10" xfId="0" applyNumberFormat="1" applyFont="1" applyFill="1" applyBorder="1" applyAlignment="1">
      <alignment horizontal="center" vertical="center"/>
    </xf>
    <xf numFmtId="44" fontId="6" fillId="34" borderId="19" xfId="65" applyFont="1" applyFill="1" applyBorder="1" applyAlignment="1">
      <alignment horizontal="center" vertical="center" wrapText="1"/>
    </xf>
    <xf numFmtId="44" fontId="6" fillId="34" borderId="15" xfId="65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32" borderId="10" xfId="58" applyFont="1" applyFill="1" applyBorder="1" applyAlignment="1">
      <alignment horizontal="center" vertical="center" shrinkToFit="1"/>
      <protection/>
    </xf>
    <xf numFmtId="0" fontId="15" fillId="0" borderId="0" xfId="58" applyFont="1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_02B_2008_evi_kltsgv_rendelet" xfId="58"/>
    <cellStyle name="Normál_2D 2D1 2010.évi költségvetés" xfId="59"/>
    <cellStyle name="Normál_BEKI991" xfId="60"/>
    <cellStyle name="Normál_Finanszírozási terv_2004évre" xfId="61"/>
    <cellStyle name="Normál_összesítő normatív állami_VéglegesTÁHadata alapján2003január20" xfId="62"/>
    <cellStyle name="Normál_táblá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12.28125" style="0" customWidth="1"/>
  </cols>
  <sheetData>
    <row r="1" spans="1:2" ht="17.25">
      <c r="A1" s="331" t="s">
        <v>155</v>
      </c>
      <c r="B1" s="331"/>
    </row>
    <row r="2" spans="1:2" ht="17.25">
      <c r="A2" s="96"/>
      <c r="B2" s="96"/>
    </row>
    <row r="3" spans="1:2" ht="15">
      <c r="A3" s="332"/>
      <c r="B3" s="332"/>
    </row>
    <row r="4" spans="1:2" ht="53.25" customHeight="1">
      <c r="A4" s="78" t="s">
        <v>159</v>
      </c>
      <c r="B4" s="78" t="s">
        <v>137</v>
      </c>
    </row>
    <row r="5" spans="1:2" ht="30.75" customHeight="1">
      <c r="A5" s="92" t="s">
        <v>22</v>
      </c>
      <c r="B5" s="93" t="s">
        <v>156</v>
      </c>
    </row>
    <row r="6" spans="1:5" ht="34.5" customHeight="1">
      <c r="A6" s="92" t="s">
        <v>351</v>
      </c>
      <c r="B6" s="97" t="s">
        <v>335</v>
      </c>
      <c r="C6" s="91"/>
      <c r="D6" s="91"/>
      <c r="E6" s="91"/>
    </row>
    <row r="7" spans="1:5" ht="30.75" customHeight="1">
      <c r="A7" s="92" t="s">
        <v>352</v>
      </c>
      <c r="B7" s="50" t="s">
        <v>329</v>
      </c>
      <c r="C7" s="91"/>
      <c r="D7" s="91"/>
      <c r="E7" s="91"/>
    </row>
    <row r="8" spans="1:5" ht="30.75" customHeight="1">
      <c r="A8" s="92" t="s">
        <v>353</v>
      </c>
      <c r="B8" s="97" t="s">
        <v>336</v>
      </c>
      <c r="C8" s="91"/>
      <c r="D8" s="91"/>
      <c r="E8" s="91"/>
    </row>
    <row r="9" spans="1:5" ht="30.75" customHeight="1">
      <c r="A9" s="92" t="s">
        <v>354</v>
      </c>
      <c r="B9" s="50" t="s">
        <v>330</v>
      </c>
      <c r="C9" s="91"/>
      <c r="D9" s="91"/>
      <c r="E9" s="91"/>
    </row>
    <row r="10" spans="1:5" ht="30" customHeight="1">
      <c r="A10" s="92" t="s">
        <v>355</v>
      </c>
      <c r="B10" s="50" t="s">
        <v>331</v>
      </c>
      <c r="C10" s="91"/>
      <c r="D10" s="91"/>
      <c r="E10" s="91"/>
    </row>
    <row r="11" spans="1:5" ht="30" customHeight="1">
      <c r="A11" s="92" t="s">
        <v>356</v>
      </c>
      <c r="B11" s="50" t="s">
        <v>332</v>
      </c>
      <c r="C11" s="91"/>
      <c r="D11" s="91"/>
      <c r="E11" s="91"/>
    </row>
    <row r="12" spans="1:5" ht="30.75" customHeight="1">
      <c r="A12" s="92" t="s">
        <v>357</v>
      </c>
      <c r="B12" s="50" t="s">
        <v>333</v>
      </c>
      <c r="C12" s="91"/>
      <c r="D12" s="91"/>
      <c r="E12" s="91"/>
    </row>
    <row r="13" spans="1:5" ht="29.25" customHeight="1">
      <c r="A13" s="92" t="s">
        <v>358</v>
      </c>
      <c r="B13" s="50" t="s">
        <v>334</v>
      </c>
      <c r="C13" s="91"/>
      <c r="D13" s="91"/>
      <c r="E13" s="91"/>
    </row>
    <row r="14" spans="1:5" ht="45" customHeight="1">
      <c r="A14" s="92" t="s">
        <v>24</v>
      </c>
      <c r="B14" s="97" t="s">
        <v>337</v>
      </c>
      <c r="C14" s="91"/>
      <c r="D14" s="91"/>
      <c r="E14" s="91"/>
    </row>
    <row r="15" spans="1:5" ht="46.5" customHeight="1">
      <c r="A15" s="92" t="s">
        <v>25</v>
      </c>
      <c r="B15" s="97" t="s">
        <v>338</v>
      </c>
      <c r="C15" s="91"/>
      <c r="D15" s="91"/>
      <c r="E15" s="91"/>
    </row>
    <row r="16" spans="1:5" ht="30.75" customHeight="1">
      <c r="A16" s="92" t="s">
        <v>31</v>
      </c>
      <c r="B16" s="97" t="s">
        <v>339</v>
      </c>
      <c r="C16" s="91"/>
      <c r="D16" s="91"/>
      <c r="E16" s="91"/>
    </row>
    <row r="17" spans="1:2" ht="28.5" customHeight="1">
      <c r="A17" s="92" t="s">
        <v>26</v>
      </c>
      <c r="B17" s="93" t="s">
        <v>340</v>
      </c>
    </row>
    <row r="18" spans="1:2" ht="30" customHeight="1">
      <c r="A18" s="92" t="s">
        <v>27</v>
      </c>
      <c r="B18" s="93" t="s">
        <v>341</v>
      </c>
    </row>
    <row r="19" spans="1:2" ht="30" customHeight="1">
      <c r="A19" s="92" t="s">
        <v>28</v>
      </c>
      <c r="B19" s="93" t="s">
        <v>342</v>
      </c>
    </row>
    <row r="20" spans="1:2" ht="29.25" customHeight="1">
      <c r="A20" s="92" t="s">
        <v>32</v>
      </c>
      <c r="B20" s="93" t="s">
        <v>343</v>
      </c>
    </row>
    <row r="21" spans="1:2" ht="30" customHeight="1">
      <c r="A21" s="92" t="s">
        <v>69</v>
      </c>
      <c r="B21" s="93" t="s">
        <v>344</v>
      </c>
    </row>
    <row r="22" spans="1:2" ht="30" customHeight="1">
      <c r="A22" s="92" t="s">
        <v>70</v>
      </c>
      <c r="B22" s="93" t="s">
        <v>345</v>
      </c>
    </row>
    <row r="23" spans="1:12" ht="30" customHeight="1">
      <c r="A23" s="92" t="s">
        <v>71</v>
      </c>
      <c r="B23" s="186" t="s">
        <v>346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2" ht="29.25" customHeight="1">
      <c r="A24" s="92" t="s">
        <v>72</v>
      </c>
      <c r="B24" s="93" t="s">
        <v>347</v>
      </c>
    </row>
    <row r="25" spans="1:2" ht="27.75" customHeight="1">
      <c r="A25" s="92" t="s">
        <v>73</v>
      </c>
      <c r="B25" s="93" t="s">
        <v>348</v>
      </c>
    </row>
    <row r="26" spans="1:13" ht="30" customHeight="1">
      <c r="A26" s="92" t="s">
        <v>74</v>
      </c>
      <c r="B26" s="95" t="s">
        <v>436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33" customHeight="1">
      <c r="A27" s="92" t="s">
        <v>75</v>
      </c>
      <c r="B27" s="95" t="s">
        <v>349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2" ht="31.5" customHeight="1">
      <c r="A28" s="92" t="s">
        <v>76</v>
      </c>
      <c r="B28" s="95" t="s">
        <v>350</v>
      </c>
    </row>
  </sheetData>
  <sheetProtection/>
  <mergeCells count="2">
    <mergeCell ref="A1:B1"/>
    <mergeCell ref="A3:B3"/>
  </mergeCells>
  <printOptions/>
  <pageMargins left="0.51" right="0.36" top="1" bottom="1" header="0.5" footer="0.5"/>
  <pageSetup horizontalDpi="600" verticalDpi="600" orientation="portrait" paperSize="9" scale="75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95"/>
  <sheetViews>
    <sheetView zoomScaleSheetLayoutView="100" zoomScalePageLayoutView="0" workbookViewId="0" topLeftCell="A1">
      <selection activeCell="A61" sqref="A61:H61"/>
    </sheetView>
  </sheetViews>
  <sheetFormatPr defaultColWidth="9.140625" defaultRowHeight="12.75"/>
  <cols>
    <col min="1" max="1" width="5.57421875" style="145" customWidth="1"/>
    <col min="2" max="2" width="13.57421875" style="164" customWidth="1"/>
    <col min="3" max="7" width="9.140625" style="145" customWidth="1"/>
    <col min="8" max="8" width="21.421875" style="145" customWidth="1"/>
    <col min="9" max="9" width="19.28125" style="144" customWidth="1"/>
    <col min="10" max="10" width="17.00390625" style="144" customWidth="1"/>
    <col min="11" max="15" width="9.140625" style="145" customWidth="1"/>
    <col min="16" max="16" width="12.8515625" style="145" bestFit="1" customWidth="1"/>
    <col min="17" max="254" width="9.140625" style="145" customWidth="1"/>
  </cols>
  <sheetData>
    <row r="1" spans="1:255" ht="44.25" customHeight="1">
      <c r="A1" s="540" t="s">
        <v>452</v>
      </c>
      <c r="B1" s="540"/>
      <c r="C1" s="540"/>
      <c r="D1" s="540"/>
      <c r="E1" s="540"/>
      <c r="F1" s="540"/>
      <c r="G1" s="540"/>
      <c r="H1" s="540"/>
      <c r="I1" s="540"/>
      <c r="J1" s="540"/>
      <c r="IU1" s="146"/>
    </row>
    <row r="2" spans="1:255" ht="36" customHeight="1">
      <c r="A2" s="541" t="s">
        <v>499</v>
      </c>
      <c r="B2" s="541"/>
      <c r="C2" s="541"/>
      <c r="D2" s="541"/>
      <c r="E2" s="541"/>
      <c r="F2" s="541"/>
      <c r="G2" s="541"/>
      <c r="H2" s="541"/>
      <c r="I2" s="541"/>
      <c r="J2" s="541"/>
      <c r="IU2" s="146"/>
    </row>
    <row r="3" spans="1:255" ht="13.5" customHeight="1">
      <c r="A3" s="130"/>
      <c r="B3" s="130"/>
      <c r="C3" s="130"/>
      <c r="D3" s="130"/>
      <c r="E3" s="130"/>
      <c r="F3" s="130"/>
      <c r="G3" s="130"/>
      <c r="H3" s="130"/>
      <c r="J3" s="130" t="s">
        <v>397</v>
      </c>
      <c r="IU3" s="146"/>
    </row>
    <row r="4" spans="1:10" s="146" customFormat="1" ht="38.25" customHeight="1">
      <c r="A4" s="502" t="s">
        <v>60</v>
      </c>
      <c r="B4" s="503" t="s">
        <v>270</v>
      </c>
      <c r="C4" s="503" t="s">
        <v>395</v>
      </c>
      <c r="D4" s="503"/>
      <c r="E4" s="503"/>
      <c r="F4" s="503"/>
      <c r="G4" s="503"/>
      <c r="H4" s="503"/>
      <c r="I4" s="504" t="s">
        <v>62</v>
      </c>
      <c r="J4" s="504" t="s">
        <v>494</v>
      </c>
    </row>
    <row r="5" spans="1:10" s="146" customFormat="1" ht="36" customHeight="1">
      <c r="A5" s="502"/>
      <c r="B5" s="503"/>
      <c r="C5" s="503"/>
      <c r="D5" s="503"/>
      <c r="E5" s="503"/>
      <c r="F5" s="503"/>
      <c r="G5" s="503"/>
      <c r="H5" s="503"/>
      <c r="I5" s="505"/>
      <c r="J5" s="505"/>
    </row>
    <row r="6" spans="1:10" s="146" customFormat="1" ht="36" customHeight="1">
      <c r="A6" s="152" t="s">
        <v>22</v>
      </c>
      <c r="B6" s="152" t="s">
        <v>20</v>
      </c>
      <c r="C6" s="510" t="s">
        <v>458</v>
      </c>
      <c r="D6" s="511"/>
      <c r="E6" s="511"/>
      <c r="F6" s="511"/>
      <c r="G6" s="511"/>
      <c r="H6" s="512"/>
      <c r="I6" s="153">
        <f>I7+I8+I13+I14</f>
        <v>144569</v>
      </c>
      <c r="J6" s="153">
        <f>J7+J8+J13+J14+J15</f>
        <v>176571</v>
      </c>
    </row>
    <row r="7" spans="1:10" s="148" customFormat="1" ht="30" customHeight="1">
      <c r="A7" s="286" t="s">
        <v>23</v>
      </c>
      <c r="B7" s="274" t="s">
        <v>195</v>
      </c>
      <c r="C7" s="516" t="s">
        <v>396</v>
      </c>
      <c r="D7" s="516"/>
      <c r="E7" s="516"/>
      <c r="F7" s="516"/>
      <c r="G7" s="516"/>
      <c r="H7" s="516"/>
      <c r="I7" s="275">
        <v>90180</v>
      </c>
      <c r="J7" s="275">
        <v>90180</v>
      </c>
    </row>
    <row r="8" spans="1:10" s="148" customFormat="1" ht="25.5" customHeight="1">
      <c r="A8" s="286" t="s">
        <v>24</v>
      </c>
      <c r="B8" s="274" t="s">
        <v>196</v>
      </c>
      <c r="C8" s="516" t="s">
        <v>398</v>
      </c>
      <c r="D8" s="516"/>
      <c r="E8" s="516"/>
      <c r="F8" s="516"/>
      <c r="G8" s="516"/>
      <c r="H8" s="516"/>
      <c r="I8" s="275">
        <f>I9+I10+I11+I12</f>
        <v>37701</v>
      </c>
      <c r="J8" s="275">
        <f>J9+J10+J11+J12</f>
        <v>37701</v>
      </c>
    </row>
    <row r="9" spans="1:10" s="148" customFormat="1" ht="28.5" customHeight="1">
      <c r="A9" s="276" t="s">
        <v>25</v>
      </c>
      <c r="B9" s="149" t="s">
        <v>197</v>
      </c>
      <c r="C9" s="509" t="s">
        <v>327</v>
      </c>
      <c r="D9" s="509"/>
      <c r="E9" s="509"/>
      <c r="F9" s="509"/>
      <c r="G9" s="509"/>
      <c r="H9" s="509"/>
      <c r="I9" s="150">
        <v>8071</v>
      </c>
      <c r="J9" s="150">
        <v>8071</v>
      </c>
    </row>
    <row r="10" spans="1:10" s="148" customFormat="1" ht="28.5" customHeight="1">
      <c r="A10" s="276" t="s">
        <v>31</v>
      </c>
      <c r="B10" s="149" t="s">
        <v>198</v>
      </c>
      <c r="C10" s="506" t="s">
        <v>199</v>
      </c>
      <c r="D10" s="507"/>
      <c r="E10" s="507"/>
      <c r="F10" s="507"/>
      <c r="G10" s="507"/>
      <c r="H10" s="508"/>
      <c r="I10" s="150">
        <v>25063</v>
      </c>
      <c r="J10" s="150">
        <v>25063</v>
      </c>
    </row>
    <row r="11" spans="1:10" s="148" customFormat="1" ht="25.5" customHeight="1">
      <c r="A11" s="276" t="s">
        <v>26</v>
      </c>
      <c r="B11" s="149" t="s">
        <v>200</v>
      </c>
      <c r="C11" s="509" t="s">
        <v>201</v>
      </c>
      <c r="D11" s="509"/>
      <c r="E11" s="509"/>
      <c r="F11" s="509"/>
      <c r="G11" s="509"/>
      <c r="H11" s="509"/>
      <c r="I11" s="151">
        <v>100</v>
      </c>
      <c r="J11" s="151">
        <v>100</v>
      </c>
    </row>
    <row r="12" spans="1:10" s="148" customFormat="1" ht="26.25" customHeight="1">
      <c r="A12" s="276" t="s">
        <v>27</v>
      </c>
      <c r="B12" s="149" t="s">
        <v>202</v>
      </c>
      <c r="C12" s="509" t="s">
        <v>203</v>
      </c>
      <c r="D12" s="509"/>
      <c r="E12" s="509"/>
      <c r="F12" s="509"/>
      <c r="G12" s="509"/>
      <c r="H12" s="509"/>
      <c r="I12" s="150">
        <v>4467</v>
      </c>
      <c r="J12" s="150">
        <v>4467</v>
      </c>
    </row>
    <row r="13" spans="1:10" s="148" customFormat="1" ht="25.5" customHeight="1">
      <c r="A13" s="286" t="s">
        <v>28</v>
      </c>
      <c r="B13" s="274" t="s">
        <v>399</v>
      </c>
      <c r="C13" s="516" t="s">
        <v>400</v>
      </c>
      <c r="D13" s="516"/>
      <c r="E13" s="516"/>
      <c r="F13" s="516"/>
      <c r="G13" s="516"/>
      <c r="H13" s="516"/>
      <c r="I13" s="275">
        <v>14842</v>
      </c>
      <c r="J13" s="275">
        <v>14842</v>
      </c>
    </row>
    <row r="14" spans="1:10" s="148" customFormat="1" ht="25.5" customHeight="1">
      <c r="A14" s="286" t="s">
        <v>32</v>
      </c>
      <c r="B14" s="274" t="s">
        <v>401</v>
      </c>
      <c r="C14" s="543" t="s">
        <v>402</v>
      </c>
      <c r="D14" s="544"/>
      <c r="E14" s="544"/>
      <c r="F14" s="544"/>
      <c r="G14" s="544"/>
      <c r="H14" s="545"/>
      <c r="I14" s="275">
        <v>1846</v>
      </c>
      <c r="J14" s="275">
        <v>1846</v>
      </c>
    </row>
    <row r="15" spans="1:10" s="148" customFormat="1" ht="25.5" customHeight="1">
      <c r="A15" s="286" t="s">
        <v>69</v>
      </c>
      <c r="B15" s="279" t="s">
        <v>212</v>
      </c>
      <c r="C15" s="517" t="s">
        <v>213</v>
      </c>
      <c r="D15" s="518"/>
      <c r="E15" s="518"/>
      <c r="F15" s="518"/>
      <c r="G15" s="518"/>
      <c r="H15" s="519"/>
      <c r="I15" s="280">
        <v>0</v>
      </c>
      <c r="J15" s="280">
        <v>32002</v>
      </c>
    </row>
    <row r="16" spans="1:10" s="148" customFormat="1" ht="39" customHeight="1">
      <c r="A16" s="152" t="s">
        <v>70</v>
      </c>
      <c r="B16" s="152" t="s">
        <v>33</v>
      </c>
      <c r="C16" s="510" t="s">
        <v>204</v>
      </c>
      <c r="D16" s="511"/>
      <c r="E16" s="511"/>
      <c r="F16" s="511"/>
      <c r="G16" s="511"/>
      <c r="H16" s="512"/>
      <c r="I16" s="153">
        <f>SUM(I17:I19)</f>
        <v>123416</v>
      </c>
      <c r="J16" s="153">
        <f>SUM(J17:J19)</f>
        <v>122537</v>
      </c>
    </row>
    <row r="17" spans="1:10" s="148" customFormat="1" ht="27.75" customHeight="1">
      <c r="A17" s="276" t="s">
        <v>71</v>
      </c>
      <c r="B17" s="154" t="s">
        <v>403</v>
      </c>
      <c r="C17" s="513" t="s">
        <v>205</v>
      </c>
      <c r="D17" s="514"/>
      <c r="E17" s="514"/>
      <c r="F17" s="514"/>
      <c r="G17" s="514"/>
      <c r="H17" s="515"/>
      <c r="I17" s="150">
        <v>83760</v>
      </c>
      <c r="J17" s="150">
        <v>82937</v>
      </c>
    </row>
    <row r="18" spans="1:10" s="148" customFormat="1" ht="27.75" customHeight="1">
      <c r="A18" s="276" t="s">
        <v>72</v>
      </c>
      <c r="B18" s="154" t="s">
        <v>404</v>
      </c>
      <c r="C18" s="523" t="s">
        <v>328</v>
      </c>
      <c r="D18" s="524"/>
      <c r="E18" s="524"/>
      <c r="F18" s="524"/>
      <c r="G18" s="524"/>
      <c r="H18" s="525"/>
      <c r="I18" s="150">
        <v>27000</v>
      </c>
      <c r="J18" s="150">
        <v>27000</v>
      </c>
    </row>
    <row r="19" spans="1:10" s="148" customFormat="1" ht="25.5" customHeight="1">
      <c r="A19" s="276" t="s">
        <v>73</v>
      </c>
      <c r="B19" s="154" t="s">
        <v>206</v>
      </c>
      <c r="C19" s="513" t="s">
        <v>207</v>
      </c>
      <c r="D19" s="514"/>
      <c r="E19" s="514"/>
      <c r="F19" s="514"/>
      <c r="G19" s="514"/>
      <c r="H19" s="515"/>
      <c r="I19" s="150">
        <v>12656</v>
      </c>
      <c r="J19" s="150">
        <v>12600</v>
      </c>
    </row>
    <row r="20" spans="1:10" s="148" customFormat="1" ht="27.75" customHeight="1">
      <c r="A20" s="152" t="s">
        <v>74</v>
      </c>
      <c r="B20" s="155" t="s">
        <v>208</v>
      </c>
      <c r="C20" s="526" t="s">
        <v>209</v>
      </c>
      <c r="D20" s="527"/>
      <c r="E20" s="527"/>
      <c r="F20" s="527"/>
      <c r="G20" s="527"/>
      <c r="H20" s="528"/>
      <c r="I20" s="153">
        <f>I21+I22+I23+I28+I31</f>
        <v>134569</v>
      </c>
      <c r="J20" s="153">
        <f>J21+J22+J23+J28+J31</f>
        <v>184843</v>
      </c>
    </row>
    <row r="21" spans="1:10" s="148" customFormat="1" ht="27.75" customHeight="1">
      <c r="A21" s="276" t="s">
        <v>75</v>
      </c>
      <c r="B21" s="277" t="s">
        <v>210</v>
      </c>
      <c r="C21" s="520" t="s">
        <v>211</v>
      </c>
      <c r="D21" s="521"/>
      <c r="E21" s="521"/>
      <c r="F21" s="521"/>
      <c r="G21" s="521"/>
      <c r="H21" s="522"/>
      <c r="I21" s="278">
        <v>0</v>
      </c>
      <c r="J21" s="278">
        <v>87711</v>
      </c>
    </row>
    <row r="22" spans="1:10" s="148" customFormat="1" ht="29.25" customHeight="1">
      <c r="A22" s="276" t="s">
        <v>76</v>
      </c>
      <c r="B22" s="279" t="s">
        <v>212</v>
      </c>
      <c r="C22" s="517" t="s">
        <v>213</v>
      </c>
      <c r="D22" s="518"/>
      <c r="E22" s="518"/>
      <c r="F22" s="518"/>
      <c r="G22" s="518"/>
      <c r="H22" s="519"/>
      <c r="I22" s="280">
        <v>32002</v>
      </c>
      <c r="J22" s="280">
        <v>0</v>
      </c>
    </row>
    <row r="23" spans="1:10" s="148" customFormat="1" ht="29.25" customHeight="1">
      <c r="A23" s="276" t="s">
        <v>77</v>
      </c>
      <c r="B23" s="281" t="s">
        <v>214</v>
      </c>
      <c r="C23" s="539" t="s">
        <v>215</v>
      </c>
      <c r="D23" s="518"/>
      <c r="E23" s="518"/>
      <c r="F23" s="518"/>
      <c r="G23" s="518"/>
      <c r="H23" s="519"/>
      <c r="I23" s="280">
        <f>SUM(I24:I27)</f>
        <v>31190</v>
      </c>
      <c r="J23" s="280">
        <f>SUM(J24:J27)</f>
        <v>29305</v>
      </c>
    </row>
    <row r="24" spans="1:10" s="148" customFormat="1" ht="29.25" customHeight="1">
      <c r="A24" s="276" t="s">
        <v>146</v>
      </c>
      <c r="B24" s="157" t="s">
        <v>216</v>
      </c>
      <c r="C24" s="529" t="s">
        <v>405</v>
      </c>
      <c r="D24" s="507"/>
      <c r="E24" s="507"/>
      <c r="F24" s="507"/>
      <c r="G24" s="507"/>
      <c r="H24" s="508"/>
      <c r="I24" s="151">
        <v>16114</v>
      </c>
      <c r="J24" s="151">
        <v>16114</v>
      </c>
    </row>
    <row r="25" spans="1:10" s="148" customFormat="1" ht="29.25" customHeight="1">
      <c r="A25" s="276" t="s">
        <v>147</v>
      </c>
      <c r="B25" s="157" t="s">
        <v>217</v>
      </c>
      <c r="C25" s="529" t="s">
        <v>218</v>
      </c>
      <c r="D25" s="507"/>
      <c r="E25" s="507"/>
      <c r="F25" s="507"/>
      <c r="G25" s="507"/>
      <c r="H25" s="508"/>
      <c r="I25" s="151">
        <v>6090</v>
      </c>
      <c r="J25" s="151">
        <v>6367</v>
      </c>
    </row>
    <row r="26" spans="1:10" s="148" customFormat="1" ht="29.25" customHeight="1">
      <c r="A26" s="276" t="s">
        <v>148</v>
      </c>
      <c r="B26" s="157" t="s">
        <v>219</v>
      </c>
      <c r="C26" s="529" t="s">
        <v>406</v>
      </c>
      <c r="D26" s="507"/>
      <c r="E26" s="507"/>
      <c r="F26" s="507"/>
      <c r="G26" s="507"/>
      <c r="H26" s="508"/>
      <c r="I26" s="151">
        <v>7351</v>
      </c>
      <c r="J26" s="151">
        <v>5843</v>
      </c>
    </row>
    <row r="27" spans="1:10" s="148" customFormat="1" ht="29.25" customHeight="1">
      <c r="A27" s="276" t="s">
        <v>149</v>
      </c>
      <c r="B27" s="157" t="s">
        <v>220</v>
      </c>
      <c r="C27" s="529" t="s">
        <v>221</v>
      </c>
      <c r="D27" s="507"/>
      <c r="E27" s="507"/>
      <c r="F27" s="507"/>
      <c r="G27" s="507"/>
      <c r="H27" s="508"/>
      <c r="I27" s="151">
        <v>1635</v>
      </c>
      <c r="J27" s="151">
        <v>981</v>
      </c>
    </row>
    <row r="28" spans="1:10" s="148" customFormat="1" ht="47.25" customHeight="1">
      <c r="A28" s="276" t="s">
        <v>150</v>
      </c>
      <c r="B28" s="281" t="s">
        <v>222</v>
      </c>
      <c r="C28" s="539" t="s">
        <v>223</v>
      </c>
      <c r="D28" s="518"/>
      <c r="E28" s="518"/>
      <c r="F28" s="518"/>
      <c r="G28" s="518"/>
      <c r="H28" s="519"/>
      <c r="I28" s="280">
        <f>SUM(I29:I30)</f>
        <v>20811</v>
      </c>
      <c r="J28" s="280">
        <f>SUM(J29:J30)</f>
        <v>19066</v>
      </c>
    </row>
    <row r="29" spans="1:10" s="148" customFormat="1" ht="29.25" customHeight="1">
      <c r="A29" s="276" t="s">
        <v>141</v>
      </c>
      <c r="B29" s="157" t="s">
        <v>224</v>
      </c>
      <c r="C29" s="529" t="s">
        <v>409</v>
      </c>
      <c r="D29" s="507"/>
      <c r="E29" s="507"/>
      <c r="F29" s="507"/>
      <c r="G29" s="507"/>
      <c r="H29" s="508"/>
      <c r="I29" s="151">
        <v>13030</v>
      </c>
      <c r="J29" s="151">
        <v>13030</v>
      </c>
    </row>
    <row r="30" spans="1:10" s="148" customFormat="1" ht="29.25" customHeight="1">
      <c r="A30" s="276" t="s">
        <v>142</v>
      </c>
      <c r="B30" s="158" t="s">
        <v>225</v>
      </c>
      <c r="C30" s="530" t="s">
        <v>226</v>
      </c>
      <c r="D30" s="531"/>
      <c r="E30" s="531"/>
      <c r="F30" s="531"/>
      <c r="G30" s="531"/>
      <c r="H30" s="532"/>
      <c r="I30" s="159">
        <v>7781</v>
      </c>
      <c r="J30" s="159">
        <v>6036</v>
      </c>
    </row>
    <row r="31" spans="1:10" s="148" customFormat="1" ht="29.25" customHeight="1">
      <c r="A31" s="276" t="s">
        <v>143</v>
      </c>
      <c r="B31" s="281" t="s">
        <v>407</v>
      </c>
      <c r="C31" s="539" t="s">
        <v>408</v>
      </c>
      <c r="D31" s="518"/>
      <c r="E31" s="518"/>
      <c r="F31" s="518"/>
      <c r="G31" s="518"/>
      <c r="H31" s="519"/>
      <c r="I31" s="280">
        <f>SUM(I32:I33)</f>
        <v>50566</v>
      </c>
      <c r="J31" s="280">
        <f>SUM(J32:J33)</f>
        <v>48761</v>
      </c>
    </row>
    <row r="32" spans="1:10" s="148" customFormat="1" ht="29.25" customHeight="1">
      <c r="A32" s="276" t="s">
        <v>144</v>
      </c>
      <c r="B32" s="157" t="s">
        <v>439</v>
      </c>
      <c r="C32" s="529" t="s">
        <v>409</v>
      </c>
      <c r="D32" s="507"/>
      <c r="E32" s="507"/>
      <c r="F32" s="507"/>
      <c r="G32" s="507"/>
      <c r="H32" s="508"/>
      <c r="I32" s="151">
        <v>15863</v>
      </c>
      <c r="J32" s="151">
        <v>15863</v>
      </c>
    </row>
    <row r="33" spans="1:10" s="148" customFormat="1" ht="29.25" customHeight="1">
      <c r="A33" s="276" t="s">
        <v>229</v>
      </c>
      <c r="B33" s="158" t="s">
        <v>440</v>
      </c>
      <c r="C33" s="530" t="s">
        <v>410</v>
      </c>
      <c r="D33" s="531"/>
      <c r="E33" s="531"/>
      <c r="F33" s="531"/>
      <c r="G33" s="531"/>
      <c r="H33" s="532"/>
      <c r="I33" s="159">
        <v>34703</v>
      </c>
      <c r="J33" s="159">
        <v>32898</v>
      </c>
    </row>
    <row r="34" spans="1:10" s="148" customFormat="1" ht="29.25" customHeight="1">
      <c r="A34" s="152" t="s">
        <v>411</v>
      </c>
      <c r="B34" s="156" t="s">
        <v>227</v>
      </c>
      <c r="C34" s="533" t="s">
        <v>228</v>
      </c>
      <c r="D34" s="534"/>
      <c r="E34" s="534"/>
      <c r="F34" s="534"/>
      <c r="G34" s="534"/>
      <c r="H34" s="535"/>
      <c r="I34" s="160">
        <f>SUM(I35)</f>
        <v>6267</v>
      </c>
      <c r="J34" s="160">
        <f>SUM(J35)</f>
        <v>6267</v>
      </c>
    </row>
    <row r="35" spans="1:11" s="148" customFormat="1" ht="33.75" customHeight="1">
      <c r="A35" s="276" t="s">
        <v>565</v>
      </c>
      <c r="B35" s="157" t="s">
        <v>230</v>
      </c>
      <c r="C35" s="536" t="s">
        <v>231</v>
      </c>
      <c r="D35" s="537"/>
      <c r="E35" s="537"/>
      <c r="F35" s="537"/>
      <c r="G35" s="537"/>
      <c r="H35" s="538"/>
      <c r="I35" s="161">
        <v>6267</v>
      </c>
      <c r="J35" s="161">
        <v>6267</v>
      </c>
      <c r="K35" s="162"/>
    </row>
    <row r="36" spans="1:11" s="148" customFormat="1" ht="36" customHeight="1">
      <c r="A36" s="498" t="s">
        <v>232</v>
      </c>
      <c r="B36" s="499"/>
      <c r="C36" s="499"/>
      <c r="D36" s="499"/>
      <c r="E36" s="499"/>
      <c r="F36" s="499"/>
      <c r="G36" s="499"/>
      <c r="H36" s="500"/>
      <c r="I36" s="163">
        <f>I6+I16+I20+I34</f>
        <v>408821</v>
      </c>
      <c r="J36" s="163">
        <f>J6+J16+J20+J34</f>
        <v>490218</v>
      </c>
      <c r="K36" s="162"/>
    </row>
    <row r="37" spans="1:16" s="148" customFormat="1" ht="12.75" customHeight="1">
      <c r="A37" s="145"/>
      <c r="B37" s="164"/>
      <c r="C37" s="145"/>
      <c r="D37" s="145"/>
      <c r="E37" s="145"/>
      <c r="F37" s="145"/>
      <c r="G37" s="145"/>
      <c r="H37" s="145"/>
      <c r="I37" s="165"/>
      <c r="J37" s="147"/>
      <c r="P37"/>
    </row>
    <row r="38" spans="1:16" s="148" customFormat="1" ht="24" customHeight="1">
      <c r="A38" s="542" t="s">
        <v>537</v>
      </c>
      <c r="B38" s="542"/>
      <c r="C38" s="542"/>
      <c r="D38" s="542"/>
      <c r="E38" s="542"/>
      <c r="F38" s="542"/>
      <c r="G38" s="542"/>
      <c r="H38" s="542"/>
      <c r="I38" s="542"/>
      <c r="J38" s="542"/>
      <c r="P38"/>
    </row>
    <row r="39" spans="1:16" s="148" customFormat="1" ht="12.75" customHeight="1">
      <c r="A39" s="145"/>
      <c r="B39" s="166"/>
      <c r="C39" s="145"/>
      <c r="D39" s="145"/>
      <c r="E39" s="145"/>
      <c r="F39" s="145"/>
      <c r="G39" s="145"/>
      <c r="H39" s="145"/>
      <c r="J39" s="130" t="s">
        <v>397</v>
      </c>
      <c r="P39"/>
    </row>
    <row r="40" spans="1:16" s="148" customFormat="1" ht="24" customHeight="1">
      <c r="A40" s="502" t="s">
        <v>60</v>
      </c>
      <c r="B40" s="503" t="s">
        <v>523</v>
      </c>
      <c r="C40" s="503" t="s">
        <v>395</v>
      </c>
      <c r="D40" s="503"/>
      <c r="E40" s="503"/>
      <c r="F40" s="503"/>
      <c r="G40" s="503"/>
      <c r="H40" s="503"/>
      <c r="I40" s="504" t="s">
        <v>62</v>
      </c>
      <c r="J40" s="504" t="s">
        <v>494</v>
      </c>
      <c r="P40"/>
    </row>
    <row r="41" spans="1:10" s="148" customFormat="1" ht="56.25" customHeight="1">
      <c r="A41" s="502"/>
      <c r="B41" s="503"/>
      <c r="C41" s="503"/>
      <c r="D41" s="503"/>
      <c r="E41" s="503"/>
      <c r="F41" s="503"/>
      <c r="G41" s="503"/>
      <c r="H41" s="503"/>
      <c r="I41" s="505"/>
      <c r="J41" s="505"/>
    </row>
    <row r="42" spans="1:10" ht="31.5" customHeight="1">
      <c r="A42" s="152" t="s">
        <v>20</v>
      </c>
      <c r="B42" s="152" t="s">
        <v>22</v>
      </c>
      <c r="C42" s="501" t="s">
        <v>453</v>
      </c>
      <c r="D42" s="501"/>
      <c r="E42" s="501"/>
      <c r="F42" s="501"/>
      <c r="G42" s="501"/>
      <c r="H42" s="501"/>
      <c r="I42" s="153">
        <f>I43+I44+I45+I46+I47</f>
        <v>5407</v>
      </c>
      <c r="J42" s="153">
        <f>J43+J44+J45+J46+J47</f>
        <v>13910</v>
      </c>
    </row>
    <row r="43" spans="1:10" ht="35.25" customHeight="1">
      <c r="A43" s="276" t="s">
        <v>22</v>
      </c>
      <c r="B43" s="149" t="s">
        <v>94</v>
      </c>
      <c r="C43" s="509" t="s">
        <v>454</v>
      </c>
      <c r="D43" s="509"/>
      <c r="E43" s="509"/>
      <c r="F43" s="509"/>
      <c r="G43" s="509"/>
      <c r="H43" s="509"/>
      <c r="I43" s="150">
        <v>3840</v>
      </c>
      <c r="J43" s="150">
        <v>3840</v>
      </c>
    </row>
    <row r="44" spans="1:10" ht="32.25" customHeight="1">
      <c r="A44" s="276" t="s">
        <v>23</v>
      </c>
      <c r="B44" s="149" t="s">
        <v>95</v>
      </c>
      <c r="C44" s="506" t="s">
        <v>455</v>
      </c>
      <c r="D44" s="507"/>
      <c r="E44" s="507"/>
      <c r="F44" s="507"/>
      <c r="G44" s="507"/>
      <c r="H44" s="508"/>
      <c r="I44" s="150">
        <v>877</v>
      </c>
      <c r="J44" s="150">
        <v>877</v>
      </c>
    </row>
    <row r="45" spans="1:10" ht="32.25" customHeight="1">
      <c r="A45" s="276" t="s">
        <v>24</v>
      </c>
      <c r="B45" s="149" t="s">
        <v>151</v>
      </c>
      <c r="C45" s="506" t="s">
        <v>459</v>
      </c>
      <c r="D45" s="507"/>
      <c r="E45" s="507"/>
      <c r="F45" s="507"/>
      <c r="G45" s="507"/>
      <c r="H45" s="508"/>
      <c r="I45" s="150">
        <v>690</v>
      </c>
      <c r="J45" s="150">
        <v>690</v>
      </c>
    </row>
    <row r="46" spans="1:10" ht="32.25" customHeight="1">
      <c r="A46" s="276" t="s">
        <v>25</v>
      </c>
      <c r="B46" s="149" t="s">
        <v>525</v>
      </c>
      <c r="C46" s="506" t="s">
        <v>522</v>
      </c>
      <c r="D46" s="507"/>
      <c r="E46" s="507"/>
      <c r="F46" s="507"/>
      <c r="G46" s="507"/>
      <c r="H46" s="508"/>
      <c r="I46" s="150">
        <v>0</v>
      </c>
      <c r="J46" s="150">
        <v>733</v>
      </c>
    </row>
    <row r="47" spans="1:10" ht="30.75" customHeight="1">
      <c r="A47" s="276" t="s">
        <v>31</v>
      </c>
      <c r="B47" s="149" t="s">
        <v>526</v>
      </c>
      <c r="C47" s="506" t="s">
        <v>524</v>
      </c>
      <c r="D47" s="507"/>
      <c r="E47" s="507"/>
      <c r="F47" s="507"/>
      <c r="G47" s="507"/>
      <c r="H47" s="508"/>
      <c r="I47" s="150">
        <v>0</v>
      </c>
      <c r="J47" s="150">
        <v>7770</v>
      </c>
    </row>
    <row r="48" spans="1:10" ht="33.75" customHeight="1">
      <c r="A48" s="152" t="s">
        <v>33</v>
      </c>
      <c r="B48" s="152" t="s">
        <v>22</v>
      </c>
      <c r="C48" s="501" t="s">
        <v>527</v>
      </c>
      <c r="D48" s="501"/>
      <c r="E48" s="501"/>
      <c r="F48" s="501"/>
      <c r="G48" s="501"/>
      <c r="H48" s="501"/>
      <c r="I48" s="328">
        <f>I49+I50+I51+I52+I53+I54+I55</f>
        <v>28650</v>
      </c>
      <c r="J48" s="328">
        <f>J49+J50+J51+J52+J53+J54+J55</f>
        <v>300434</v>
      </c>
    </row>
    <row r="49" spans="1:10" ht="42" customHeight="1">
      <c r="A49" s="276" t="s">
        <v>22</v>
      </c>
      <c r="B49" s="149" t="s">
        <v>94</v>
      </c>
      <c r="C49" s="506" t="s">
        <v>456</v>
      </c>
      <c r="D49" s="507"/>
      <c r="E49" s="507"/>
      <c r="F49" s="507"/>
      <c r="G49" s="507"/>
      <c r="H49" s="508"/>
      <c r="I49" s="150">
        <v>21148</v>
      </c>
      <c r="J49" s="150">
        <v>21148</v>
      </c>
    </row>
    <row r="50" spans="1:10" ht="42" customHeight="1">
      <c r="A50" s="276" t="s">
        <v>23</v>
      </c>
      <c r="B50" s="292" t="s">
        <v>95</v>
      </c>
      <c r="C50" s="492" t="s">
        <v>457</v>
      </c>
      <c r="D50" s="493"/>
      <c r="E50" s="493"/>
      <c r="F50" s="493"/>
      <c r="G50" s="493"/>
      <c r="H50" s="494"/>
      <c r="I50" s="293">
        <v>7502</v>
      </c>
      <c r="J50" s="293">
        <v>7502</v>
      </c>
    </row>
    <row r="51" spans="1:10" ht="45.75" customHeight="1">
      <c r="A51" s="276" t="s">
        <v>24</v>
      </c>
      <c r="B51" s="292" t="s">
        <v>151</v>
      </c>
      <c r="C51" s="492" t="s">
        <v>528</v>
      </c>
      <c r="D51" s="493"/>
      <c r="E51" s="493"/>
      <c r="F51" s="493"/>
      <c r="G51" s="493"/>
      <c r="H51" s="494"/>
      <c r="I51" s="293"/>
      <c r="J51" s="293">
        <v>88554</v>
      </c>
    </row>
    <row r="52" spans="1:10" ht="42" customHeight="1">
      <c r="A52" s="276" t="s">
        <v>25</v>
      </c>
      <c r="B52" s="292" t="s">
        <v>525</v>
      </c>
      <c r="C52" s="492" t="s">
        <v>529</v>
      </c>
      <c r="D52" s="493"/>
      <c r="E52" s="493"/>
      <c r="F52" s="493"/>
      <c r="G52" s="493"/>
      <c r="H52" s="494"/>
      <c r="I52" s="293"/>
      <c r="J52" s="293">
        <v>173226</v>
      </c>
    </row>
    <row r="53" spans="1:10" ht="42" customHeight="1">
      <c r="A53" s="276" t="s">
        <v>31</v>
      </c>
      <c r="B53" s="149" t="s">
        <v>526</v>
      </c>
      <c r="C53" s="492" t="s">
        <v>531</v>
      </c>
      <c r="D53" s="493"/>
      <c r="E53" s="493"/>
      <c r="F53" s="493"/>
      <c r="G53" s="493"/>
      <c r="H53" s="494"/>
      <c r="I53" s="293"/>
      <c r="J53" s="293">
        <v>938</v>
      </c>
    </row>
    <row r="54" spans="1:10" ht="42" customHeight="1">
      <c r="A54" s="276" t="s">
        <v>26</v>
      </c>
      <c r="B54" s="292" t="s">
        <v>530</v>
      </c>
      <c r="C54" s="492" t="s">
        <v>532</v>
      </c>
      <c r="D54" s="493"/>
      <c r="E54" s="493"/>
      <c r="F54" s="493"/>
      <c r="G54" s="493"/>
      <c r="H54" s="494"/>
      <c r="I54" s="293"/>
      <c r="J54" s="293">
        <v>166</v>
      </c>
    </row>
    <row r="55" spans="1:10" ht="42" customHeight="1">
      <c r="A55" s="276" t="s">
        <v>27</v>
      </c>
      <c r="B55" s="292" t="s">
        <v>533</v>
      </c>
      <c r="C55" s="492" t="s">
        <v>534</v>
      </c>
      <c r="D55" s="493"/>
      <c r="E55" s="493"/>
      <c r="F55" s="493"/>
      <c r="G55" s="493"/>
      <c r="H55" s="494"/>
      <c r="I55" s="293"/>
      <c r="J55" s="293">
        <v>8900</v>
      </c>
    </row>
    <row r="56" spans="1:10" ht="42" customHeight="1">
      <c r="A56" s="152" t="s">
        <v>322</v>
      </c>
      <c r="B56" s="152" t="s">
        <v>22</v>
      </c>
      <c r="C56" s="501" t="s">
        <v>566</v>
      </c>
      <c r="D56" s="501"/>
      <c r="E56" s="501"/>
      <c r="F56" s="501"/>
      <c r="G56" s="501"/>
      <c r="H56" s="501"/>
      <c r="I56" s="328">
        <f>I57+I58+I59+I60</f>
        <v>0</v>
      </c>
      <c r="J56" s="328">
        <f>J57+J58+J59+J60</f>
        <v>9245</v>
      </c>
    </row>
    <row r="57" spans="1:10" ht="42" customHeight="1">
      <c r="A57" s="276" t="s">
        <v>22</v>
      </c>
      <c r="B57" s="292" t="s">
        <v>94</v>
      </c>
      <c r="C57" s="492" t="s">
        <v>536</v>
      </c>
      <c r="D57" s="493"/>
      <c r="E57" s="493"/>
      <c r="F57" s="493"/>
      <c r="G57" s="493"/>
      <c r="H57" s="494"/>
      <c r="I57" s="293"/>
      <c r="J57" s="293">
        <v>2230</v>
      </c>
    </row>
    <row r="58" spans="1:10" ht="42" customHeight="1">
      <c r="A58" s="276" t="s">
        <v>23</v>
      </c>
      <c r="B58" s="292" t="s">
        <v>95</v>
      </c>
      <c r="C58" s="492" t="s">
        <v>535</v>
      </c>
      <c r="D58" s="493"/>
      <c r="E58" s="493"/>
      <c r="F58" s="493"/>
      <c r="G58" s="493"/>
      <c r="H58" s="494"/>
      <c r="I58" s="293"/>
      <c r="J58" s="293">
        <v>5741</v>
      </c>
    </row>
    <row r="59" spans="1:10" ht="42" customHeight="1">
      <c r="A59" s="276" t="s">
        <v>24</v>
      </c>
      <c r="B59" s="292" t="s">
        <v>151</v>
      </c>
      <c r="C59" s="492" t="s">
        <v>567</v>
      </c>
      <c r="D59" s="493"/>
      <c r="E59" s="493"/>
      <c r="F59" s="493"/>
      <c r="G59" s="493"/>
      <c r="H59" s="494"/>
      <c r="I59" s="293"/>
      <c r="J59" s="293">
        <v>832</v>
      </c>
    </row>
    <row r="60" spans="1:10" ht="42" customHeight="1">
      <c r="A60" s="276" t="s">
        <v>25</v>
      </c>
      <c r="B60" s="292" t="s">
        <v>525</v>
      </c>
      <c r="C60" s="492" t="s">
        <v>571</v>
      </c>
      <c r="D60" s="493"/>
      <c r="E60" s="493"/>
      <c r="F60" s="493"/>
      <c r="G60" s="493"/>
      <c r="H60" s="494"/>
      <c r="I60" s="293"/>
      <c r="J60" s="293">
        <v>442</v>
      </c>
    </row>
    <row r="61" spans="1:10" ht="42" customHeight="1">
      <c r="A61" s="495" t="s">
        <v>538</v>
      </c>
      <c r="B61" s="496"/>
      <c r="C61" s="496"/>
      <c r="D61" s="496"/>
      <c r="E61" s="496"/>
      <c r="F61" s="496"/>
      <c r="G61" s="496"/>
      <c r="H61" s="497"/>
      <c r="I61" s="153">
        <f>I42+I48+I56</f>
        <v>34057</v>
      </c>
      <c r="J61" s="153">
        <f>J42+J48+J56</f>
        <v>323589</v>
      </c>
    </row>
    <row r="62" ht="44.25" customHeight="1"/>
    <row r="63" ht="12.75">
      <c r="B63" s="166"/>
    </row>
    <row r="64" ht="12.75">
      <c r="B64" s="166"/>
    </row>
    <row r="65" ht="12.75">
      <c r="B65" s="166"/>
    </row>
    <row r="66" ht="12.75">
      <c r="B66" s="166"/>
    </row>
    <row r="67" ht="12.75">
      <c r="B67" s="166"/>
    </row>
    <row r="68" ht="12.75">
      <c r="B68" s="166"/>
    </row>
    <row r="69" spans="2:3" ht="12.75">
      <c r="B69" s="166"/>
      <c r="C69" s="166"/>
    </row>
    <row r="70" ht="12.75">
      <c r="B70" s="166"/>
    </row>
    <row r="71" ht="12.75">
      <c r="B71" s="166"/>
    </row>
    <row r="72" ht="12.75">
      <c r="B72" s="166"/>
    </row>
    <row r="73" ht="12.75">
      <c r="B73" s="166"/>
    </row>
    <row r="74" ht="12.75">
      <c r="B74" s="166"/>
    </row>
    <row r="75" ht="12.75">
      <c r="B75" s="166"/>
    </row>
    <row r="76" ht="12.75">
      <c r="B76" s="166"/>
    </row>
    <row r="77" ht="12.75">
      <c r="B77" s="166"/>
    </row>
    <row r="78" ht="12.75">
      <c r="B78" s="166"/>
    </row>
    <row r="79" ht="12.75">
      <c r="B79" s="166"/>
    </row>
    <row r="80" ht="12.75">
      <c r="B80" s="166"/>
    </row>
    <row r="81" ht="12.75">
      <c r="B81" s="166"/>
    </row>
    <row r="82" ht="12.75">
      <c r="B82" s="166"/>
    </row>
    <row r="83" ht="12.75">
      <c r="B83" s="166"/>
    </row>
    <row r="84" ht="12.75">
      <c r="B84" s="166"/>
    </row>
    <row r="85" ht="12.75">
      <c r="B85" s="166"/>
    </row>
    <row r="86" ht="12.75">
      <c r="B86" s="166"/>
    </row>
    <row r="87" ht="12.75">
      <c r="B87" s="166"/>
    </row>
    <row r="88" ht="12.75">
      <c r="B88" s="166"/>
    </row>
    <row r="89" ht="12.75">
      <c r="B89" s="166"/>
    </row>
    <row r="90" ht="12.75">
      <c r="B90" s="166"/>
    </row>
    <row r="91" ht="12.75">
      <c r="B91" s="166"/>
    </row>
    <row r="92" ht="12.75">
      <c r="B92" s="166"/>
    </row>
    <row r="93" ht="12.75">
      <c r="B93" s="166"/>
    </row>
    <row r="94" ht="12.75">
      <c r="B94" s="166"/>
    </row>
    <row r="95" ht="12.75">
      <c r="B95" s="166"/>
    </row>
  </sheetData>
  <sheetProtection/>
  <mergeCells count="64">
    <mergeCell ref="J4:J5"/>
    <mergeCell ref="A1:J1"/>
    <mergeCell ref="A2:J2"/>
    <mergeCell ref="J40:J41"/>
    <mergeCell ref="A38:J38"/>
    <mergeCell ref="C14:H14"/>
    <mergeCell ref="C31:H31"/>
    <mergeCell ref="C6:H6"/>
    <mergeCell ref="C25:H25"/>
    <mergeCell ref="C26:H26"/>
    <mergeCell ref="I4:I5"/>
    <mergeCell ref="C29:H29"/>
    <mergeCell ref="C30:H30"/>
    <mergeCell ref="C34:H34"/>
    <mergeCell ref="C35:H35"/>
    <mergeCell ref="C32:H32"/>
    <mergeCell ref="C33:H33"/>
    <mergeCell ref="C27:H27"/>
    <mergeCell ref="C28:H28"/>
    <mergeCell ref="C22:H22"/>
    <mergeCell ref="C15:H15"/>
    <mergeCell ref="C21:H21"/>
    <mergeCell ref="C18:H18"/>
    <mergeCell ref="C19:H19"/>
    <mergeCell ref="C20:H20"/>
    <mergeCell ref="A4:A5"/>
    <mergeCell ref="B4:B5"/>
    <mergeCell ref="C4:H5"/>
    <mergeCell ref="C7:H7"/>
    <mergeCell ref="C8:H8"/>
    <mergeCell ref="C9:H9"/>
    <mergeCell ref="C13:H13"/>
    <mergeCell ref="C10:H10"/>
    <mergeCell ref="C11:H11"/>
    <mergeCell ref="C12:H12"/>
    <mergeCell ref="C45:H45"/>
    <mergeCell ref="C44:H44"/>
    <mergeCell ref="C48:H48"/>
    <mergeCell ref="C46:H46"/>
    <mergeCell ref="C47:H47"/>
    <mergeCell ref="C16:H16"/>
    <mergeCell ref="C17:H17"/>
    <mergeCell ref="C23:H23"/>
    <mergeCell ref="C24:H24"/>
    <mergeCell ref="C59:H59"/>
    <mergeCell ref="A40:A41"/>
    <mergeCell ref="B40:B41"/>
    <mergeCell ref="C40:H41"/>
    <mergeCell ref="C50:H50"/>
    <mergeCell ref="I40:I41"/>
    <mergeCell ref="C49:H49"/>
    <mergeCell ref="C51:H51"/>
    <mergeCell ref="C42:H42"/>
    <mergeCell ref="C43:H43"/>
    <mergeCell ref="C60:H60"/>
    <mergeCell ref="A61:H61"/>
    <mergeCell ref="A36:H36"/>
    <mergeCell ref="C52:H52"/>
    <mergeCell ref="C53:H53"/>
    <mergeCell ref="C54:H54"/>
    <mergeCell ref="C55:H55"/>
    <mergeCell ref="C56:H56"/>
    <mergeCell ref="C57:H57"/>
    <mergeCell ref="C58:H58"/>
  </mergeCells>
  <printOptions/>
  <pageMargins left="1.36" right="0.75" top="0.98" bottom="1" header="0.32" footer="0.5"/>
  <pageSetup horizontalDpi="600" verticalDpi="600" orientation="portrait" paperSize="9" scale="65" r:id="rId1"/>
  <headerFooter alignWithMargins="0">
    <oddHeader>&amp;LVámospércs Városi Önkormányzat&amp;R8. számú melléklet</oddHead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140625" style="56" customWidth="1"/>
    <col min="2" max="2" width="52.00390625" style="57" customWidth="1"/>
    <col min="3" max="3" width="19.8515625" style="63" customWidth="1"/>
    <col min="4" max="4" width="20.7109375" style="0" customWidth="1"/>
    <col min="5" max="5" width="18.8515625" style="0" customWidth="1"/>
    <col min="6" max="6" width="20.140625" style="0" customWidth="1"/>
    <col min="7" max="7" width="22.00390625" style="0" customWidth="1"/>
    <col min="8" max="8" width="17.140625" style="0" customWidth="1"/>
  </cols>
  <sheetData>
    <row r="2" ht="13.5">
      <c r="C2" s="58"/>
    </row>
    <row r="3" spans="1:8" ht="20.25">
      <c r="A3" s="561" t="s">
        <v>343</v>
      </c>
      <c r="B3" s="561"/>
      <c r="C3" s="561"/>
      <c r="D3" s="561"/>
      <c r="E3" s="561"/>
      <c r="F3" s="561"/>
      <c r="G3" s="561"/>
      <c r="H3" s="561"/>
    </row>
    <row r="4" spans="1:3" ht="15">
      <c r="A4" s="59"/>
      <c r="B4" s="59"/>
      <c r="C4" s="60"/>
    </row>
    <row r="5" spans="1:3" ht="15" hidden="1">
      <c r="A5" s="59"/>
      <c r="B5" s="59"/>
      <c r="C5" s="60"/>
    </row>
    <row r="6" spans="1:8" ht="27.75" customHeight="1">
      <c r="A6" s="555" t="s">
        <v>60</v>
      </c>
      <c r="B6" s="552" t="s">
        <v>13</v>
      </c>
      <c r="C6" s="558" t="s">
        <v>16</v>
      </c>
      <c r="D6" s="559"/>
      <c r="E6" s="559"/>
      <c r="F6" s="559"/>
      <c r="G6" s="559"/>
      <c r="H6" s="560"/>
    </row>
    <row r="7" spans="1:8" ht="12.75" customHeight="1">
      <c r="A7" s="556"/>
      <c r="B7" s="553"/>
      <c r="C7" s="550" t="s">
        <v>8</v>
      </c>
      <c r="D7" s="548" t="s">
        <v>9</v>
      </c>
      <c r="E7" s="548" t="s">
        <v>10</v>
      </c>
      <c r="F7" s="548" t="s">
        <v>11</v>
      </c>
      <c r="G7" s="548" t="s">
        <v>12</v>
      </c>
      <c r="H7" s="548" t="s">
        <v>17</v>
      </c>
    </row>
    <row r="8" spans="1:8" ht="15" customHeight="1">
      <c r="A8" s="556"/>
      <c r="B8" s="553"/>
      <c r="C8" s="550"/>
      <c r="D8" s="548"/>
      <c r="E8" s="548"/>
      <c r="F8" s="548"/>
      <c r="G8" s="548"/>
      <c r="H8" s="548"/>
    </row>
    <row r="9" spans="1:8" ht="24.75" customHeight="1">
      <c r="A9" s="557"/>
      <c r="B9" s="554"/>
      <c r="C9" s="551"/>
      <c r="D9" s="549"/>
      <c r="E9" s="549"/>
      <c r="F9" s="549"/>
      <c r="G9" s="549"/>
      <c r="H9" s="549"/>
    </row>
    <row r="10" spans="1:8" ht="43.5" customHeight="1">
      <c r="A10" s="98" t="s">
        <v>22</v>
      </c>
      <c r="B10" s="99" t="s">
        <v>113</v>
      </c>
      <c r="C10" s="100">
        <v>1</v>
      </c>
      <c r="D10" s="169"/>
      <c r="E10" s="169"/>
      <c r="F10" s="169">
        <v>12</v>
      </c>
      <c r="G10" s="169">
        <v>125</v>
      </c>
      <c r="H10" s="103">
        <f>C10+D10+E10+F10+G10</f>
        <v>138</v>
      </c>
    </row>
    <row r="11" spans="1:8" ht="48" customHeight="1">
      <c r="A11" s="61" t="s">
        <v>23</v>
      </c>
      <c r="B11" s="167" t="s">
        <v>6</v>
      </c>
      <c r="C11" s="101"/>
      <c r="D11" s="169">
        <v>21</v>
      </c>
      <c r="E11" s="169" t="s">
        <v>49</v>
      </c>
      <c r="F11" s="169"/>
      <c r="G11" s="169"/>
      <c r="H11" s="103">
        <f>SUM(C11:G11)</f>
        <v>21</v>
      </c>
    </row>
    <row r="12" spans="1:8" ht="39.75" customHeight="1">
      <c r="A12" s="98" t="s">
        <v>24</v>
      </c>
      <c r="B12" s="62" t="s">
        <v>303</v>
      </c>
      <c r="C12" s="101"/>
      <c r="D12" s="169"/>
      <c r="E12" s="169">
        <v>36</v>
      </c>
      <c r="F12" s="169">
        <v>2</v>
      </c>
      <c r="G12" s="169"/>
      <c r="H12" s="103">
        <f>C12+D12+E12+F12+G12</f>
        <v>38</v>
      </c>
    </row>
    <row r="13" spans="1:8" ht="42" customHeight="1">
      <c r="A13" s="61" t="s">
        <v>25</v>
      </c>
      <c r="B13" s="62" t="s">
        <v>394</v>
      </c>
      <c r="C13" s="101"/>
      <c r="D13" s="169"/>
      <c r="E13" s="169">
        <v>11</v>
      </c>
      <c r="F13" s="169">
        <v>1</v>
      </c>
      <c r="G13" s="169"/>
      <c r="H13" s="103">
        <f>C13+D13+E13+F13+G13</f>
        <v>12</v>
      </c>
    </row>
    <row r="14" spans="1:8" ht="40.5" customHeight="1">
      <c r="A14" s="98" t="s">
        <v>31</v>
      </c>
      <c r="B14" s="62" t="s">
        <v>7</v>
      </c>
      <c r="C14" s="101"/>
      <c r="D14" s="169"/>
      <c r="E14" s="169">
        <v>3</v>
      </c>
      <c r="F14" s="169"/>
      <c r="G14" s="169"/>
      <c r="H14" s="103">
        <f>C14+D14+E14+F14+G14</f>
        <v>3</v>
      </c>
    </row>
    <row r="15" spans="1:8" ht="45.75" customHeight="1">
      <c r="A15" s="61" t="s">
        <v>26</v>
      </c>
      <c r="B15" s="168" t="s">
        <v>140</v>
      </c>
      <c r="C15" s="101"/>
      <c r="D15" s="169"/>
      <c r="E15" s="169">
        <v>11</v>
      </c>
      <c r="F15" s="169">
        <v>1</v>
      </c>
      <c r="G15" s="169"/>
      <c r="H15" s="103">
        <f>C15+D15+E15+F15+G15</f>
        <v>12</v>
      </c>
    </row>
    <row r="16" spans="1:8" ht="42.75" customHeight="1">
      <c r="A16" s="546" t="s">
        <v>96</v>
      </c>
      <c r="B16" s="547"/>
      <c r="C16" s="102">
        <f>C10+C11+C12+C13+C14+C15</f>
        <v>1</v>
      </c>
      <c r="D16" s="102">
        <f>D10+D11+D12+D13+D14+D15</f>
        <v>21</v>
      </c>
      <c r="E16" s="102">
        <v>61</v>
      </c>
      <c r="F16" s="102">
        <f>F10+F11+F12+F13+F14+F15</f>
        <v>16</v>
      </c>
      <c r="G16" s="102">
        <f>G10+G11+G12+G13+G14+G15</f>
        <v>125</v>
      </c>
      <c r="H16" s="102">
        <f>H10+H11+H12+H13+H14+H15</f>
        <v>224</v>
      </c>
    </row>
  </sheetData>
  <sheetProtection/>
  <mergeCells count="11">
    <mergeCell ref="A3:H3"/>
    <mergeCell ref="G7:G9"/>
    <mergeCell ref="H7:H9"/>
    <mergeCell ref="A16:B16"/>
    <mergeCell ref="D7:D9"/>
    <mergeCell ref="E7:E9"/>
    <mergeCell ref="F7:F9"/>
    <mergeCell ref="C7:C9"/>
    <mergeCell ref="B6:B9"/>
    <mergeCell ref="A6:A9"/>
    <mergeCell ref="C6:H6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&amp;LVámospércs Városi Önkormányzat&amp;R9.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32" sqref="A32:O32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0.140625" style="0" customWidth="1"/>
    <col min="12" max="12" width="10.140625" style="0" customWidth="1"/>
    <col min="16" max="16" width="12.140625" style="0" customWidth="1"/>
  </cols>
  <sheetData>
    <row r="1" spans="1:15" ht="23.25" customHeight="1">
      <c r="A1" s="566" t="s">
        <v>412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79</v>
      </c>
    </row>
    <row r="3" spans="1:15" ht="41.25" customHeight="1">
      <c r="A3" s="568"/>
      <c r="B3" s="568"/>
      <c r="C3" s="118" t="s">
        <v>500</v>
      </c>
      <c r="D3" s="119" t="s">
        <v>160</v>
      </c>
      <c r="E3" s="119" t="s">
        <v>161</v>
      </c>
      <c r="F3" s="119" t="s">
        <v>162</v>
      </c>
      <c r="G3" s="119" t="s">
        <v>163</v>
      </c>
      <c r="H3" s="119" t="s">
        <v>164</v>
      </c>
      <c r="I3" s="119" t="s">
        <v>165</v>
      </c>
      <c r="J3" s="119" t="s">
        <v>166</v>
      </c>
      <c r="K3" s="119" t="s">
        <v>167</v>
      </c>
      <c r="L3" s="119" t="s">
        <v>168</v>
      </c>
      <c r="M3" s="119" t="s">
        <v>169</v>
      </c>
      <c r="N3" s="119" t="s">
        <v>170</v>
      </c>
      <c r="O3" s="119" t="s">
        <v>171</v>
      </c>
    </row>
    <row r="4" spans="1:15" ht="12.75">
      <c r="A4" s="106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564" t="s">
        <v>0</v>
      </c>
      <c r="B5" s="565"/>
      <c r="C5" s="120"/>
      <c r="D5" s="120">
        <v>68066</v>
      </c>
      <c r="E5" s="120">
        <f>D31</f>
        <v>95187</v>
      </c>
      <c r="F5" s="120">
        <f aca="true" t="shared" si="0" ref="F5:O5">E31</f>
        <v>105110</v>
      </c>
      <c r="G5" s="120">
        <f>F31</f>
        <v>15131</v>
      </c>
      <c r="H5" s="120">
        <f t="shared" si="0"/>
        <v>117605</v>
      </c>
      <c r="I5" s="120">
        <f t="shared" si="0"/>
        <v>116402</v>
      </c>
      <c r="J5" s="120">
        <f t="shared" si="0"/>
        <v>52389</v>
      </c>
      <c r="K5" s="120">
        <f t="shared" si="0"/>
        <v>86176</v>
      </c>
      <c r="L5" s="120">
        <f t="shared" si="0"/>
        <v>107220</v>
      </c>
      <c r="M5" s="120">
        <f t="shared" si="0"/>
        <v>54028</v>
      </c>
      <c r="N5" s="120">
        <f t="shared" si="0"/>
        <v>61863</v>
      </c>
      <c r="O5" s="120">
        <f t="shared" si="0"/>
        <v>124092</v>
      </c>
    </row>
    <row r="6" spans="1:15" ht="12.75">
      <c r="A6" s="106"/>
      <c r="B6" s="107"/>
      <c r="C6" s="109"/>
      <c r="D6" s="29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2.75">
      <c r="A7" s="569" t="s">
        <v>30</v>
      </c>
      <c r="B7" s="570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6" ht="12.75">
      <c r="A8" s="110" t="s">
        <v>22</v>
      </c>
      <c r="B8" s="111" t="s">
        <v>376</v>
      </c>
      <c r="C8" s="112">
        <v>87541</v>
      </c>
      <c r="D8" s="112">
        <v>7295</v>
      </c>
      <c r="E8" s="112">
        <v>7295</v>
      </c>
      <c r="F8" s="112">
        <v>7295</v>
      </c>
      <c r="G8" s="112">
        <v>7295</v>
      </c>
      <c r="H8" s="112">
        <v>7295</v>
      </c>
      <c r="I8" s="112">
        <v>7295</v>
      </c>
      <c r="J8" s="112">
        <v>7295</v>
      </c>
      <c r="K8" s="112">
        <v>7295</v>
      </c>
      <c r="L8" s="112">
        <v>7295</v>
      </c>
      <c r="M8" s="112">
        <v>7295</v>
      </c>
      <c r="N8" s="112">
        <v>7295</v>
      </c>
      <c r="O8" s="112">
        <v>7296</v>
      </c>
      <c r="P8" s="29">
        <f>D8+E8+F8+G8+H8+I8+J8+K8+L8+M8+N8+O8</f>
        <v>87541</v>
      </c>
    </row>
    <row r="9" spans="1:16" ht="12.75">
      <c r="A9" s="110" t="s">
        <v>23</v>
      </c>
      <c r="B9" s="111" t="s">
        <v>479</v>
      </c>
      <c r="C9" s="112">
        <v>134500</v>
      </c>
      <c r="D9" s="112">
        <v>4500</v>
      </c>
      <c r="E9" s="112">
        <v>4500</v>
      </c>
      <c r="F9" s="112">
        <v>40000</v>
      </c>
      <c r="G9" s="112">
        <v>4500</v>
      </c>
      <c r="H9" s="112">
        <v>4500</v>
      </c>
      <c r="I9" s="112">
        <v>4500</v>
      </c>
      <c r="J9" s="112">
        <v>4500</v>
      </c>
      <c r="K9" s="112">
        <v>4500</v>
      </c>
      <c r="L9" s="112">
        <v>40000</v>
      </c>
      <c r="M9" s="112">
        <v>4500</v>
      </c>
      <c r="N9" s="112">
        <v>3500</v>
      </c>
      <c r="O9" s="112">
        <v>15000</v>
      </c>
      <c r="P9" s="29">
        <f aca="true" t="shared" si="1" ref="P9:P29">D9+E9+F9+G9+H9+I9+J9+K9+L9+M9+N9+O9</f>
        <v>134500</v>
      </c>
    </row>
    <row r="10" spans="1:16" ht="12.75">
      <c r="A10" s="110" t="s">
        <v>24</v>
      </c>
      <c r="B10" s="111" t="s">
        <v>100</v>
      </c>
      <c r="C10" s="112">
        <v>813807</v>
      </c>
      <c r="D10" s="112">
        <v>50365</v>
      </c>
      <c r="E10" s="112">
        <v>232863</v>
      </c>
      <c r="F10" s="112">
        <v>50365</v>
      </c>
      <c r="G10" s="112">
        <v>50365</v>
      </c>
      <c r="H10" s="112">
        <v>50365</v>
      </c>
      <c r="I10" s="112">
        <v>50365</v>
      </c>
      <c r="J10" s="112">
        <v>50355</v>
      </c>
      <c r="K10" s="112">
        <v>50365</v>
      </c>
      <c r="L10" s="112">
        <v>50365</v>
      </c>
      <c r="M10" s="112">
        <v>50365</v>
      </c>
      <c r="N10" s="112">
        <v>79797</v>
      </c>
      <c r="O10" s="112">
        <v>47872</v>
      </c>
      <c r="P10" s="29">
        <f t="shared" si="1"/>
        <v>813807</v>
      </c>
    </row>
    <row r="11" spans="1:16" ht="12.75">
      <c r="A11" s="110" t="s">
        <v>25</v>
      </c>
      <c r="B11" s="111" t="s">
        <v>480</v>
      </c>
      <c r="C11" s="112">
        <v>629378</v>
      </c>
      <c r="D11" s="112">
        <v>52336</v>
      </c>
      <c r="E11" s="112">
        <v>52336</v>
      </c>
      <c r="F11" s="112">
        <v>52336</v>
      </c>
      <c r="G11" s="112">
        <v>52336</v>
      </c>
      <c r="H11" s="112">
        <v>52336</v>
      </c>
      <c r="I11" s="112">
        <v>52336</v>
      </c>
      <c r="J11" s="112">
        <v>52336</v>
      </c>
      <c r="K11" s="112">
        <v>52336</v>
      </c>
      <c r="L11" s="112">
        <v>52336</v>
      </c>
      <c r="M11" s="112">
        <v>53686</v>
      </c>
      <c r="N11" s="112">
        <v>52336</v>
      </c>
      <c r="O11" s="112">
        <v>52332</v>
      </c>
      <c r="P11" s="29">
        <f t="shared" si="1"/>
        <v>629378</v>
      </c>
    </row>
    <row r="12" spans="1:16" ht="12.75">
      <c r="A12" s="110" t="s">
        <v>31</v>
      </c>
      <c r="B12" s="111" t="s">
        <v>481</v>
      </c>
      <c r="C12" s="112">
        <v>100</v>
      </c>
      <c r="D12" s="112"/>
      <c r="E12" s="112">
        <v>100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29">
        <f t="shared" si="1"/>
        <v>100</v>
      </c>
    </row>
    <row r="13" spans="1:16" ht="12.75">
      <c r="A13" s="110" t="s">
        <v>26</v>
      </c>
      <c r="B13" s="113" t="s">
        <v>175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29">
        <f t="shared" si="1"/>
        <v>0</v>
      </c>
    </row>
    <row r="14" spans="1:16" s="76" customFormat="1" ht="12.75">
      <c r="A14" s="205" t="s">
        <v>27</v>
      </c>
      <c r="B14" s="121" t="s">
        <v>484</v>
      </c>
      <c r="C14" s="120">
        <f aca="true" t="shared" si="2" ref="C14:O14">SUM(C8:C13)</f>
        <v>1665326</v>
      </c>
      <c r="D14" s="120">
        <f t="shared" si="2"/>
        <v>114496</v>
      </c>
      <c r="E14" s="120">
        <f t="shared" si="2"/>
        <v>297094</v>
      </c>
      <c r="F14" s="120">
        <f t="shared" si="2"/>
        <v>149996</v>
      </c>
      <c r="G14" s="120">
        <f t="shared" si="2"/>
        <v>114496</v>
      </c>
      <c r="H14" s="120">
        <f t="shared" si="2"/>
        <v>114496</v>
      </c>
      <c r="I14" s="120">
        <f t="shared" si="2"/>
        <v>114496</v>
      </c>
      <c r="J14" s="120">
        <f t="shared" si="2"/>
        <v>114486</v>
      </c>
      <c r="K14" s="120">
        <f t="shared" si="2"/>
        <v>114496</v>
      </c>
      <c r="L14" s="120">
        <f t="shared" si="2"/>
        <v>149996</v>
      </c>
      <c r="M14" s="120">
        <f t="shared" si="2"/>
        <v>115846</v>
      </c>
      <c r="N14" s="120">
        <f t="shared" si="2"/>
        <v>142928</v>
      </c>
      <c r="O14" s="120">
        <f t="shared" si="2"/>
        <v>122500</v>
      </c>
      <c r="P14" s="29">
        <f t="shared" si="1"/>
        <v>1665326</v>
      </c>
    </row>
    <row r="15" spans="1:16" ht="12.75">
      <c r="A15" s="110" t="s">
        <v>28</v>
      </c>
      <c r="B15" s="111" t="s">
        <v>482</v>
      </c>
      <c r="C15" s="112">
        <v>69432</v>
      </c>
      <c r="D15" s="112"/>
      <c r="E15" s="112"/>
      <c r="F15" s="112"/>
      <c r="G15" s="112">
        <v>69432</v>
      </c>
      <c r="H15" s="112"/>
      <c r="I15" s="112"/>
      <c r="J15" s="112"/>
      <c r="K15" s="112"/>
      <c r="L15" s="112"/>
      <c r="M15" s="112"/>
      <c r="N15" s="112"/>
      <c r="O15" s="112"/>
      <c r="P15" s="29">
        <f t="shared" si="1"/>
        <v>69432</v>
      </c>
    </row>
    <row r="16" spans="1:16" ht="12.75">
      <c r="A16" s="205" t="s">
        <v>32</v>
      </c>
      <c r="B16" s="121" t="s">
        <v>485</v>
      </c>
      <c r="C16" s="122">
        <f aca="true" t="shared" si="3" ref="C16:O16">SUM(C14:C15)</f>
        <v>1734758</v>
      </c>
      <c r="D16" s="122">
        <f t="shared" si="3"/>
        <v>114496</v>
      </c>
      <c r="E16" s="122">
        <f t="shared" si="3"/>
        <v>297094</v>
      </c>
      <c r="F16" s="122">
        <f t="shared" si="3"/>
        <v>149996</v>
      </c>
      <c r="G16" s="122">
        <f t="shared" si="3"/>
        <v>183928</v>
      </c>
      <c r="H16" s="122">
        <f t="shared" si="3"/>
        <v>114496</v>
      </c>
      <c r="I16" s="122">
        <f t="shared" si="3"/>
        <v>114496</v>
      </c>
      <c r="J16" s="122">
        <f t="shared" si="3"/>
        <v>114486</v>
      </c>
      <c r="K16" s="122">
        <f t="shared" si="3"/>
        <v>114496</v>
      </c>
      <c r="L16" s="122">
        <f t="shared" si="3"/>
        <v>149996</v>
      </c>
      <c r="M16" s="122">
        <f t="shared" si="3"/>
        <v>115846</v>
      </c>
      <c r="N16" s="122">
        <f t="shared" si="3"/>
        <v>142928</v>
      </c>
      <c r="O16" s="122">
        <f t="shared" si="3"/>
        <v>122500</v>
      </c>
      <c r="P16" s="29">
        <f t="shared" si="1"/>
        <v>1734758</v>
      </c>
    </row>
    <row r="17" spans="1:16" ht="12.75">
      <c r="A17" s="115"/>
      <c r="B17" s="116"/>
      <c r="C17" s="112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29">
        <f t="shared" si="1"/>
        <v>0</v>
      </c>
    </row>
    <row r="18" spans="1:16" ht="12.75">
      <c r="A18" s="569" t="s">
        <v>99</v>
      </c>
      <c r="B18" s="570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29">
        <f t="shared" si="1"/>
        <v>0</v>
      </c>
    </row>
    <row r="19" spans="1:16" ht="12.75">
      <c r="A19" s="110" t="s">
        <v>22</v>
      </c>
      <c r="B19" s="111" t="s">
        <v>89</v>
      </c>
      <c r="C19" s="112">
        <v>412267</v>
      </c>
      <c r="D19" s="112">
        <v>34247</v>
      </c>
      <c r="E19" s="112">
        <v>34247</v>
      </c>
      <c r="F19" s="112">
        <v>34247</v>
      </c>
      <c r="G19" s="112">
        <v>34247</v>
      </c>
      <c r="H19" s="112">
        <v>34247</v>
      </c>
      <c r="I19" s="112">
        <v>34247</v>
      </c>
      <c r="J19" s="112">
        <v>34247</v>
      </c>
      <c r="K19" s="112">
        <v>34247</v>
      </c>
      <c r="L19" s="112">
        <v>34247</v>
      </c>
      <c r="M19" s="112">
        <v>35547</v>
      </c>
      <c r="N19" s="112">
        <v>34247</v>
      </c>
      <c r="O19" s="112">
        <v>34250</v>
      </c>
      <c r="P19" s="29">
        <f t="shared" si="1"/>
        <v>412267</v>
      </c>
    </row>
    <row r="20" spans="1:16" ht="12.75">
      <c r="A20" s="110" t="s">
        <v>23</v>
      </c>
      <c r="B20" s="111" t="s">
        <v>173</v>
      </c>
      <c r="C20" s="112">
        <v>85805</v>
      </c>
      <c r="D20" s="112">
        <v>7150</v>
      </c>
      <c r="E20" s="112">
        <v>7150</v>
      </c>
      <c r="F20" s="112">
        <v>7150</v>
      </c>
      <c r="G20" s="112">
        <v>7150</v>
      </c>
      <c r="H20" s="112">
        <v>7150</v>
      </c>
      <c r="I20" s="112">
        <v>7150</v>
      </c>
      <c r="J20" s="112">
        <v>7150</v>
      </c>
      <c r="K20" s="112">
        <v>7150</v>
      </c>
      <c r="L20" s="112">
        <v>7150</v>
      </c>
      <c r="M20" s="112">
        <v>7150</v>
      </c>
      <c r="N20" s="112">
        <v>7150</v>
      </c>
      <c r="O20" s="112">
        <v>7155</v>
      </c>
      <c r="P20" s="29">
        <f t="shared" si="1"/>
        <v>85805</v>
      </c>
    </row>
    <row r="21" spans="1:16" ht="12.75">
      <c r="A21" s="110" t="s">
        <v>24</v>
      </c>
      <c r="B21" s="111" t="s">
        <v>90</v>
      </c>
      <c r="C21" s="112">
        <v>297693</v>
      </c>
      <c r="D21" s="112">
        <v>23015</v>
      </c>
      <c r="E21" s="112">
        <v>23015</v>
      </c>
      <c r="F21" s="112">
        <v>23015</v>
      </c>
      <c r="G21" s="112">
        <v>23015</v>
      </c>
      <c r="H21" s="112">
        <v>23015</v>
      </c>
      <c r="I21" s="112">
        <v>23015</v>
      </c>
      <c r="J21" s="112">
        <v>23015</v>
      </c>
      <c r="K21" s="112">
        <v>23015</v>
      </c>
      <c r="L21" s="112">
        <v>23015</v>
      </c>
      <c r="M21" s="112">
        <v>44527</v>
      </c>
      <c r="N21" s="112">
        <v>23015</v>
      </c>
      <c r="O21" s="112">
        <v>23016</v>
      </c>
      <c r="P21" s="29">
        <f t="shared" si="1"/>
        <v>297693</v>
      </c>
    </row>
    <row r="22" spans="1:16" ht="12.75">
      <c r="A22" s="110" t="s">
        <v>25</v>
      </c>
      <c r="B22" s="111" t="s">
        <v>483</v>
      </c>
      <c r="C22" s="112">
        <v>160912</v>
      </c>
      <c r="D22" s="112">
        <v>6272</v>
      </c>
      <c r="E22" s="112">
        <v>29518</v>
      </c>
      <c r="F22" s="112">
        <v>68667</v>
      </c>
      <c r="G22" s="112">
        <v>6272</v>
      </c>
      <c r="H22" s="112">
        <v>6272</v>
      </c>
      <c r="I22" s="112">
        <v>6272</v>
      </c>
      <c r="J22" s="112">
        <v>6272</v>
      </c>
      <c r="K22" s="112">
        <v>6272</v>
      </c>
      <c r="L22" s="112">
        <v>6272</v>
      </c>
      <c r="M22" s="112">
        <v>6272</v>
      </c>
      <c r="N22" s="112">
        <v>6272</v>
      </c>
      <c r="O22" s="112">
        <v>6279</v>
      </c>
      <c r="P22" s="29">
        <f t="shared" si="1"/>
        <v>160912</v>
      </c>
    </row>
    <row r="23" spans="1:16" ht="12.75">
      <c r="A23" s="110" t="s">
        <v>31</v>
      </c>
      <c r="B23" s="111" t="s">
        <v>299</v>
      </c>
      <c r="C23" s="112">
        <v>16149</v>
      </c>
      <c r="D23" s="112">
        <v>3754</v>
      </c>
      <c r="E23" s="112">
        <v>190</v>
      </c>
      <c r="F23" s="112">
        <v>2000</v>
      </c>
      <c r="G23" s="112">
        <v>945</v>
      </c>
      <c r="H23" s="112">
        <v>190</v>
      </c>
      <c r="I23" s="112">
        <v>2000</v>
      </c>
      <c r="J23" s="112">
        <v>190</v>
      </c>
      <c r="K23" s="112">
        <v>2500</v>
      </c>
      <c r="L23" s="112">
        <v>2000</v>
      </c>
      <c r="M23" s="112">
        <v>190</v>
      </c>
      <c r="N23" s="112">
        <v>190</v>
      </c>
      <c r="O23" s="112">
        <v>2000</v>
      </c>
      <c r="P23" s="29">
        <f t="shared" si="1"/>
        <v>16149</v>
      </c>
    </row>
    <row r="24" spans="1:16" ht="12.75">
      <c r="A24" s="110" t="s">
        <v>26</v>
      </c>
      <c r="B24" s="111" t="s">
        <v>14</v>
      </c>
      <c r="C24" s="112">
        <v>117901</v>
      </c>
      <c r="D24" s="112">
        <v>9825</v>
      </c>
      <c r="E24" s="112">
        <v>9825</v>
      </c>
      <c r="F24" s="112">
        <v>9825</v>
      </c>
      <c r="G24" s="112">
        <v>9825</v>
      </c>
      <c r="H24" s="112">
        <v>9825</v>
      </c>
      <c r="I24" s="112">
        <v>9825</v>
      </c>
      <c r="J24" s="112">
        <v>9825</v>
      </c>
      <c r="K24" s="112">
        <v>9825</v>
      </c>
      <c r="L24" s="112">
        <v>9825</v>
      </c>
      <c r="M24" s="112">
        <v>9825</v>
      </c>
      <c r="N24" s="112">
        <v>9825</v>
      </c>
      <c r="O24" s="112">
        <v>9826</v>
      </c>
      <c r="P24" s="29">
        <f t="shared" si="1"/>
        <v>117901</v>
      </c>
    </row>
    <row r="25" spans="1:16" ht="12.75">
      <c r="A25" s="110" t="s">
        <v>27</v>
      </c>
      <c r="B25" s="111" t="s">
        <v>15</v>
      </c>
      <c r="C25" s="112">
        <v>30443</v>
      </c>
      <c r="D25" s="112"/>
      <c r="E25" s="112">
        <v>10000</v>
      </c>
      <c r="F25" s="112"/>
      <c r="G25" s="112"/>
      <c r="H25" s="112">
        <v>10000</v>
      </c>
      <c r="I25" s="112"/>
      <c r="J25" s="112"/>
      <c r="K25" s="112">
        <v>10443</v>
      </c>
      <c r="L25" s="112"/>
      <c r="M25" s="112"/>
      <c r="N25" s="112"/>
      <c r="O25" s="112"/>
      <c r="P25" s="29">
        <f t="shared" si="1"/>
        <v>30443</v>
      </c>
    </row>
    <row r="26" spans="1:16" ht="12.75">
      <c r="A26" s="110" t="s">
        <v>28</v>
      </c>
      <c r="B26" s="111" t="s">
        <v>21</v>
      </c>
      <c r="C26" s="112">
        <v>377501</v>
      </c>
      <c r="D26" s="112"/>
      <c r="E26" s="112"/>
      <c r="F26" s="112">
        <v>95071</v>
      </c>
      <c r="G26" s="112"/>
      <c r="H26" s="112"/>
      <c r="I26" s="112">
        <v>96000</v>
      </c>
      <c r="J26" s="112"/>
      <c r="K26" s="112"/>
      <c r="L26" s="112">
        <v>90430</v>
      </c>
      <c r="M26" s="112"/>
      <c r="N26" s="112"/>
      <c r="O26" s="112">
        <v>96000</v>
      </c>
      <c r="P26" s="29">
        <f t="shared" si="1"/>
        <v>377501</v>
      </c>
    </row>
    <row r="27" spans="1:16" ht="12.75">
      <c r="A27" s="110" t="s">
        <v>32</v>
      </c>
      <c r="B27" s="111" t="s">
        <v>29</v>
      </c>
      <c r="C27" s="112">
        <v>59749</v>
      </c>
      <c r="D27" s="112"/>
      <c r="E27" s="112"/>
      <c r="F27" s="112"/>
      <c r="G27" s="112"/>
      <c r="H27" s="112">
        <v>25000</v>
      </c>
      <c r="I27" s="112"/>
      <c r="J27" s="112"/>
      <c r="K27" s="112"/>
      <c r="L27" s="112">
        <v>30249</v>
      </c>
      <c r="M27" s="112">
        <v>4500</v>
      </c>
      <c r="N27" s="112"/>
      <c r="O27" s="112"/>
      <c r="P27" s="29">
        <f t="shared" si="1"/>
        <v>59749</v>
      </c>
    </row>
    <row r="28" spans="1:16" s="2" customFormat="1" ht="12.75">
      <c r="A28" s="110" t="s">
        <v>69</v>
      </c>
      <c r="B28" s="111" t="s">
        <v>482</v>
      </c>
      <c r="C28" s="117">
        <v>176338</v>
      </c>
      <c r="D28" s="117">
        <v>3112</v>
      </c>
      <c r="E28" s="117">
        <v>173226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29">
        <f t="shared" si="1"/>
        <v>176338</v>
      </c>
    </row>
    <row r="29" spans="1:16" ht="12.75">
      <c r="A29" s="205" t="s">
        <v>70</v>
      </c>
      <c r="B29" s="121" t="s">
        <v>300</v>
      </c>
      <c r="C29" s="122">
        <f>SUM(C19:C28)</f>
        <v>1734758</v>
      </c>
      <c r="D29" s="122">
        <f aca="true" t="shared" si="4" ref="D29:O29">SUM(D19:D28)</f>
        <v>87375</v>
      </c>
      <c r="E29" s="122">
        <f t="shared" si="4"/>
        <v>287171</v>
      </c>
      <c r="F29" s="122">
        <f t="shared" si="4"/>
        <v>239975</v>
      </c>
      <c r="G29" s="122">
        <f t="shared" si="4"/>
        <v>81454</v>
      </c>
      <c r="H29" s="122">
        <f t="shared" si="4"/>
        <v>115699</v>
      </c>
      <c r="I29" s="122">
        <f t="shared" si="4"/>
        <v>178509</v>
      </c>
      <c r="J29" s="122">
        <f t="shared" si="4"/>
        <v>80699</v>
      </c>
      <c r="K29" s="122">
        <f t="shared" si="4"/>
        <v>93452</v>
      </c>
      <c r="L29" s="122">
        <f t="shared" si="4"/>
        <v>203188</v>
      </c>
      <c r="M29" s="122">
        <f t="shared" si="4"/>
        <v>108011</v>
      </c>
      <c r="N29" s="122">
        <f t="shared" si="4"/>
        <v>80699</v>
      </c>
      <c r="O29" s="122">
        <f t="shared" si="4"/>
        <v>178526</v>
      </c>
      <c r="P29" s="29">
        <f t="shared" si="1"/>
        <v>1734758</v>
      </c>
    </row>
    <row r="30" spans="1:16" ht="12.75">
      <c r="A30" s="115"/>
      <c r="B30" s="116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29"/>
    </row>
    <row r="31" spans="1:16" ht="12.75">
      <c r="A31" s="564" t="s">
        <v>1</v>
      </c>
      <c r="B31" s="565"/>
      <c r="C31" s="120"/>
      <c r="D31" s="120">
        <f aca="true" t="shared" si="5" ref="D31:O31">D5+D16-D29</f>
        <v>95187</v>
      </c>
      <c r="E31" s="120">
        <f t="shared" si="5"/>
        <v>105110</v>
      </c>
      <c r="F31" s="120">
        <f t="shared" si="5"/>
        <v>15131</v>
      </c>
      <c r="G31" s="120">
        <f t="shared" si="5"/>
        <v>117605</v>
      </c>
      <c r="H31" s="120">
        <f t="shared" si="5"/>
        <v>116402</v>
      </c>
      <c r="I31" s="120">
        <f t="shared" si="5"/>
        <v>52389</v>
      </c>
      <c r="J31" s="120">
        <f t="shared" si="5"/>
        <v>86176</v>
      </c>
      <c r="K31" s="120">
        <f t="shared" si="5"/>
        <v>107220</v>
      </c>
      <c r="L31" s="120">
        <f t="shared" si="5"/>
        <v>54028</v>
      </c>
      <c r="M31" s="120">
        <f t="shared" si="5"/>
        <v>61863</v>
      </c>
      <c r="N31" s="120">
        <f t="shared" si="5"/>
        <v>124092</v>
      </c>
      <c r="O31" s="120">
        <f t="shared" si="5"/>
        <v>68066</v>
      </c>
      <c r="P31" s="29"/>
    </row>
    <row r="32" spans="1:15" ht="23.25" customHeight="1">
      <c r="A32" s="562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</row>
    <row r="33" spans="1:15" ht="25.5" customHeight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</row>
  </sheetData>
  <sheetProtection/>
  <mergeCells count="8">
    <mergeCell ref="A32:O32"/>
    <mergeCell ref="A33:O33"/>
    <mergeCell ref="A5:B5"/>
    <mergeCell ref="A1:O1"/>
    <mergeCell ref="A3:B3"/>
    <mergeCell ref="A31:B31"/>
    <mergeCell ref="A7:B7"/>
    <mergeCell ref="A18:B18"/>
  </mergeCells>
  <printOptions/>
  <pageMargins left="0.36" right="0.28" top="0.94" bottom="1" header="0.41" footer="0.5"/>
  <pageSetup horizontalDpi="600" verticalDpi="600" orientation="landscape" paperSize="9" scale="89" r:id="rId1"/>
  <headerFooter alignWithMargins="0">
    <oddHeader>&amp;LVámospércs Városi Önkormányzat&amp;R10.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44" sqref="A44:G44"/>
    </sheetView>
  </sheetViews>
  <sheetFormatPr defaultColWidth="9.140625" defaultRowHeight="12.75"/>
  <cols>
    <col min="1" max="1" width="24.8515625" style="64" customWidth="1"/>
    <col min="2" max="2" width="33.57421875" style="64" customWidth="1"/>
    <col min="3" max="3" width="17.00390625" style="64" customWidth="1"/>
    <col min="4" max="4" width="15.8515625" style="64" customWidth="1"/>
    <col min="5" max="5" width="19.7109375" style="64" customWidth="1"/>
    <col min="6" max="6" width="17.28125" style="64" customWidth="1"/>
    <col min="7" max="7" width="16.7109375" style="64" customWidth="1"/>
    <col min="8" max="8" width="15.8515625" style="0" customWidth="1"/>
  </cols>
  <sheetData>
    <row r="1" spans="1:8" ht="12.75" customHeight="1">
      <c r="A1" s="576" t="s">
        <v>345</v>
      </c>
      <c r="B1" s="576"/>
      <c r="C1" s="576"/>
      <c r="D1" s="576"/>
      <c r="E1" s="576"/>
      <c r="F1" s="576"/>
      <c r="G1" s="576"/>
      <c r="H1" s="576"/>
    </row>
    <row r="2" spans="1:8" ht="12.75" customHeight="1">
      <c r="A2" s="576"/>
      <c r="B2" s="576"/>
      <c r="C2" s="576"/>
      <c r="D2" s="576"/>
      <c r="E2" s="576"/>
      <c r="F2" s="576"/>
      <c r="G2" s="576"/>
      <c r="H2" s="576"/>
    </row>
    <row r="3" spans="1:8" ht="12.75" customHeight="1">
      <c r="A3" s="475" t="s">
        <v>271</v>
      </c>
      <c r="B3" s="475"/>
      <c r="C3" s="475"/>
      <c r="D3" s="475"/>
      <c r="E3" s="475"/>
      <c r="F3" s="475"/>
      <c r="G3" s="475"/>
      <c r="H3" s="475"/>
    </row>
    <row r="4" spans="1:8" ht="24" customHeight="1">
      <c r="A4" s="577" t="s">
        <v>539</v>
      </c>
      <c r="B4" s="577"/>
      <c r="C4" s="577"/>
      <c r="D4" s="577"/>
      <c r="E4" s="577"/>
      <c r="F4" s="577"/>
      <c r="G4" s="577"/>
      <c r="H4" s="577"/>
    </row>
    <row r="5" spans="1:8" ht="27" customHeight="1">
      <c r="A5" s="572" t="s">
        <v>421</v>
      </c>
      <c r="B5" s="572" t="s">
        <v>422</v>
      </c>
      <c r="C5" s="572" t="s">
        <v>97</v>
      </c>
      <c r="D5" s="572" t="s">
        <v>98</v>
      </c>
      <c r="E5" s="572" t="s">
        <v>423</v>
      </c>
      <c r="F5" s="575" t="s">
        <v>414</v>
      </c>
      <c r="G5" s="572" t="s">
        <v>101</v>
      </c>
      <c r="H5" s="572"/>
    </row>
    <row r="6" spans="1:8" ht="41.25" customHeight="1">
      <c r="A6" s="572"/>
      <c r="B6" s="572"/>
      <c r="C6" s="572"/>
      <c r="D6" s="572"/>
      <c r="E6" s="572"/>
      <c r="F6" s="575"/>
      <c r="G6" s="53" t="s">
        <v>375</v>
      </c>
      <c r="H6" s="53" t="s">
        <v>490</v>
      </c>
    </row>
    <row r="7" spans="1:8" ht="30.75" customHeight="1">
      <c r="A7" s="579" t="s">
        <v>415</v>
      </c>
      <c r="B7" s="579"/>
      <c r="C7" s="579"/>
      <c r="D7" s="579"/>
      <c r="E7" s="579"/>
      <c r="F7" s="579"/>
      <c r="G7" s="579"/>
      <c r="H7" s="579"/>
    </row>
    <row r="8" spans="1:8" ht="18" customHeight="1">
      <c r="A8" s="55" t="s">
        <v>102</v>
      </c>
      <c r="B8" s="55" t="s">
        <v>103</v>
      </c>
      <c r="C8" s="66">
        <v>37559</v>
      </c>
      <c r="D8" s="66">
        <v>44640</v>
      </c>
      <c r="E8" s="67">
        <v>18942</v>
      </c>
      <c r="F8" s="67">
        <v>7902</v>
      </c>
      <c r="G8" s="67">
        <v>0</v>
      </c>
      <c r="H8" s="67">
        <v>7934</v>
      </c>
    </row>
    <row r="9" spans="1:8" ht="17.25" customHeight="1">
      <c r="A9" s="55" t="s">
        <v>102</v>
      </c>
      <c r="B9" s="55" t="s">
        <v>104</v>
      </c>
      <c r="C9" s="68" t="s">
        <v>105</v>
      </c>
      <c r="D9" s="68" t="s">
        <v>106</v>
      </c>
      <c r="E9" s="67">
        <v>14500</v>
      </c>
      <c r="F9" s="67">
        <v>6590</v>
      </c>
      <c r="G9" s="67">
        <v>82</v>
      </c>
      <c r="H9" s="67">
        <v>6590</v>
      </c>
    </row>
    <row r="10" spans="1:8" ht="16.5" customHeight="1">
      <c r="A10" s="55" t="s">
        <v>102</v>
      </c>
      <c r="B10" s="69" t="s">
        <v>107</v>
      </c>
      <c r="C10" s="68" t="s">
        <v>108</v>
      </c>
      <c r="D10" s="68" t="s">
        <v>109</v>
      </c>
      <c r="E10" s="67">
        <v>38400</v>
      </c>
      <c r="F10" s="67">
        <v>4306</v>
      </c>
      <c r="G10" s="67">
        <v>168</v>
      </c>
      <c r="H10" s="67">
        <v>4273</v>
      </c>
    </row>
    <row r="11" spans="1:8" ht="18" customHeight="1">
      <c r="A11" s="55" t="s">
        <v>102</v>
      </c>
      <c r="B11" s="69" t="s">
        <v>413</v>
      </c>
      <c r="C11" s="66">
        <v>41628</v>
      </c>
      <c r="D11" s="66">
        <v>43454</v>
      </c>
      <c r="E11" s="67">
        <v>10000</v>
      </c>
      <c r="F11" s="67">
        <v>10000</v>
      </c>
      <c r="G11" s="67">
        <v>170</v>
      </c>
      <c r="H11" s="67">
        <v>10000</v>
      </c>
    </row>
    <row r="12" spans="1:8" ht="24.75" customHeight="1">
      <c r="A12" s="574" t="s">
        <v>416</v>
      </c>
      <c r="B12" s="574"/>
      <c r="C12" s="574"/>
      <c r="D12" s="574"/>
      <c r="E12" s="70">
        <f>SUM(E8:E11)</f>
        <v>81842</v>
      </c>
      <c r="F12" s="70">
        <f>SUM(F8:F11)</f>
        <v>28798</v>
      </c>
      <c r="G12" s="70">
        <f>SUM(G8:G11)</f>
        <v>420</v>
      </c>
      <c r="H12" s="70">
        <f>SUM(H8:H11)</f>
        <v>28797</v>
      </c>
    </row>
    <row r="13" spans="1:8" ht="24.75" customHeight="1">
      <c r="A13" s="574" t="s">
        <v>291</v>
      </c>
      <c r="B13" s="574"/>
      <c r="C13" s="574"/>
      <c r="D13" s="574"/>
      <c r="E13" s="574"/>
      <c r="F13" s="574"/>
      <c r="G13" s="574"/>
      <c r="H13" s="574"/>
    </row>
    <row r="14" spans="1:8" ht="24.75" customHeight="1">
      <c r="A14" s="282" t="s">
        <v>419</v>
      </c>
      <c r="B14" s="282" t="s">
        <v>420</v>
      </c>
      <c r="C14" s="283">
        <v>41254</v>
      </c>
      <c r="D14" s="283">
        <v>42349</v>
      </c>
      <c r="E14" s="284">
        <v>3320</v>
      </c>
      <c r="F14" s="284">
        <v>2328</v>
      </c>
      <c r="G14" s="284">
        <v>176</v>
      </c>
      <c r="H14" s="284">
        <v>2328</v>
      </c>
    </row>
    <row r="15" spans="1:8" ht="24.75" customHeight="1">
      <c r="A15" s="574" t="s">
        <v>424</v>
      </c>
      <c r="B15" s="574"/>
      <c r="C15" s="574"/>
      <c r="D15" s="574"/>
      <c r="E15" s="285">
        <f>E14</f>
        <v>3320</v>
      </c>
      <c r="F15" s="285">
        <f>F14</f>
        <v>2328</v>
      </c>
      <c r="G15" s="285">
        <f>G14</f>
        <v>176</v>
      </c>
      <c r="H15" s="285">
        <f>H14</f>
        <v>2328</v>
      </c>
    </row>
    <row r="16" spans="1:8" ht="24.75" customHeight="1">
      <c r="A16" s="574" t="s">
        <v>426</v>
      </c>
      <c r="B16" s="574"/>
      <c r="C16" s="574"/>
      <c r="D16" s="574"/>
      <c r="E16" s="70">
        <f>E12+E15</f>
        <v>85162</v>
      </c>
      <c r="F16" s="70">
        <f>F12+F15</f>
        <v>31126</v>
      </c>
      <c r="G16" s="70">
        <f>G12+G15</f>
        <v>596</v>
      </c>
      <c r="H16" s="70">
        <f>H12+H15</f>
        <v>31125</v>
      </c>
    </row>
    <row r="17" spans="1:8" ht="33" customHeight="1">
      <c r="A17" s="572" t="s">
        <v>421</v>
      </c>
      <c r="B17" s="572" t="s">
        <v>422</v>
      </c>
      <c r="C17" s="572" t="s">
        <v>97</v>
      </c>
      <c r="D17" s="572" t="s">
        <v>98</v>
      </c>
      <c r="E17" s="572" t="s">
        <v>423</v>
      </c>
      <c r="F17" s="575" t="s">
        <v>414</v>
      </c>
      <c r="G17" s="572" t="s">
        <v>110</v>
      </c>
      <c r="H17" s="572"/>
    </row>
    <row r="18" spans="1:8" ht="39" customHeight="1">
      <c r="A18" s="572"/>
      <c r="B18" s="572"/>
      <c r="C18" s="572"/>
      <c r="D18" s="572"/>
      <c r="E18" s="572"/>
      <c r="F18" s="575"/>
      <c r="G18" s="53" t="s">
        <v>375</v>
      </c>
      <c r="H18" s="53" t="s">
        <v>490</v>
      </c>
    </row>
    <row r="19" spans="1:8" ht="30" customHeight="1">
      <c r="A19" s="579" t="s">
        <v>415</v>
      </c>
      <c r="B19" s="579"/>
      <c r="C19" s="579"/>
      <c r="D19" s="579"/>
      <c r="E19" s="579"/>
      <c r="F19" s="579"/>
      <c r="G19" s="579"/>
      <c r="H19" s="579"/>
    </row>
    <row r="20" spans="1:8" ht="18" customHeight="1">
      <c r="A20" s="55" t="s">
        <v>102</v>
      </c>
      <c r="B20" s="54" t="s">
        <v>103</v>
      </c>
      <c r="C20" s="71">
        <v>37559</v>
      </c>
      <c r="D20" s="71">
        <v>44640</v>
      </c>
      <c r="E20" s="72">
        <v>18942</v>
      </c>
      <c r="F20" s="67">
        <v>7902</v>
      </c>
      <c r="G20" s="287">
        <v>117</v>
      </c>
      <c r="H20" s="287">
        <v>187</v>
      </c>
    </row>
    <row r="21" spans="1:8" ht="18.75" customHeight="1">
      <c r="A21" s="55" t="s">
        <v>102</v>
      </c>
      <c r="B21" s="54" t="s">
        <v>104</v>
      </c>
      <c r="C21" s="73" t="s">
        <v>105</v>
      </c>
      <c r="D21" s="73" t="s">
        <v>106</v>
      </c>
      <c r="E21" s="72">
        <v>14500</v>
      </c>
      <c r="F21" s="67">
        <v>6590</v>
      </c>
      <c r="G21" s="287">
        <v>69</v>
      </c>
      <c r="H21" s="287">
        <v>89</v>
      </c>
    </row>
    <row r="22" spans="1:8" ht="21" customHeight="1">
      <c r="A22" s="55" t="s">
        <v>102</v>
      </c>
      <c r="B22" s="74" t="s">
        <v>107</v>
      </c>
      <c r="C22" s="73" t="s">
        <v>108</v>
      </c>
      <c r="D22" s="73" t="s">
        <v>109</v>
      </c>
      <c r="E22" s="72">
        <v>38400</v>
      </c>
      <c r="F22" s="67">
        <v>4306</v>
      </c>
      <c r="G22" s="287">
        <v>89</v>
      </c>
      <c r="H22" s="287">
        <v>126</v>
      </c>
    </row>
    <row r="23" spans="1:8" ht="18" customHeight="1">
      <c r="A23" s="55" t="s">
        <v>102</v>
      </c>
      <c r="B23" s="69" t="s">
        <v>413</v>
      </c>
      <c r="C23" s="66">
        <v>41628</v>
      </c>
      <c r="D23" s="66">
        <v>43454</v>
      </c>
      <c r="E23" s="72">
        <v>10000</v>
      </c>
      <c r="F23" s="67">
        <v>10000</v>
      </c>
      <c r="G23" s="287">
        <v>120</v>
      </c>
      <c r="H23" s="287">
        <v>150</v>
      </c>
    </row>
    <row r="24" spans="1:8" ht="25.5" customHeight="1">
      <c r="A24" s="574" t="s">
        <v>416</v>
      </c>
      <c r="B24" s="574"/>
      <c r="C24" s="574"/>
      <c r="D24" s="574"/>
      <c r="E24" s="75">
        <f>E20+E21+E22+E23</f>
        <v>81842</v>
      </c>
      <c r="F24" s="70">
        <f>SUM(F20:F23)</f>
        <v>28798</v>
      </c>
      <c r="G24" s="288">
        <f>G20+G21+G22+G23</f>
        <v>395</v>
      </c>
      <c r="H24" s="288">
        <f>H20+H21+H22+H23</f>
        <v>552</v>
      </c>
    </row>
    <row r="25" spans="1:8" ht="25.5" customHeight="1">
      <c r="A25" s="574" t="s">
        <v>291</v>
      </c>
      <c r="B25" s="574"/>
      <c r="C25" s="574"/>
      <c r="D25" s="574"/>
      <c r="E25" s="574"/>
      <c r="F25" s="574"/>
      <c r="G25" s="574"/>
      <c r="H25" s="574"/>
    </row>
    <row r="26" spans="1:8" ht="25.5" customHeight="1">
      <c r="A26" s="282" t="s">
        <v>419</v>
      </c>
      <c r="B26" s="282" t="s">
        <v>420</v>
      </c>
      <c r="C26" s="283">
        <v>41254</v>
      </c>
      <c r="D26" s="283">
        <v>42349</v>
      </c>
      <c r="E26" s="284">
        <v>3320</v>
      </c>
      <c r="F26" s="284">
        <v>2328</v>
      </c>
      <c r="G26" s="284">
        <v>40</v>
      </c>
      <c r="H26" s="284">
        <v>195</v>
      </c>
    </row>
    <row r="27" spans="1:8" ht="25.5" customHeight="1">
      <c r="A27" s="574" t="s">
        <v>424</v>
      </c>
      <c r="B27" s="574"/>
      <c r="C27" s="574"/>
      <c r="D27" s="574"/>
      <c r="E27" s="285">
        <f>E26</f>
        <v>3320</v>
      </c>
      <c r="F27" s="285">
        <f>F26</f>
        <v>2328</v>
      </c>
      <c r="G27" s="285">
        <f>G26</f>
        <v>40</v>
      </c>
      <c r="H27" s="285">
        <f>H26</f>
        <v>195</v>
      </c>
    </row>
    <row r="28" spans="1:8" ht="25.5" customHeight="1">
      <c r="A28" s="574" t="s">
        <v>425</v>
      </c>
      <c r="B28" s="574"/>
      <c r="C28" s="574"/>
      <c r="D28" s="574"/>
      <c r="E28" s="70">
        <f>E24+E27</f>
        <v>85162</v>
      </c>
      <c r="F28" s="70">
        <f>F24+F27</f>
        <v>31126</v>
      </c>
      <c r="G28" s="285">
        <f>G24+G27</f>
        <v>435</v>
      </c>
      <c r="H28" s="285">
        <f>H24+H27</f>
        <v>747</v>
      </c>
    </row>
    <row r="29" spans="1:7" ht="25.5" customHeight="1">
      <c r="A29" s="289"/>
      <c r="B29" s="289"/>
      <c r="C29" s="289"/>
      <c r="D29" s="289"/>
      <c r="E29" s="290"/>
      <c r="F29" s="290"/>
      <c r="G29" s="291"/>
    </row>
    <row r="30" spans="1:7" ht="12.75" customHeight="1">
      <c r="A30" s="573" t="s">
        <v>111</v>
      </c>
      <c r="B30" s="573"/>
      <c r="C30" s="573"/>
      <c r="D30" s="573"/>
      <c r="E30" s="573"/>
      <c r="F30" s="573"/>
      <c r="G30" s="573"/>
    </row>
    <row r="31" spans="1:7" ht="12.75" customHeight="1">
      <c r="A31" s="573"/>
      <c r="B31" s="573"/>
      <c r="C31" s="573"/>
      <c r="D31" s="573"/>
      <c r="E31" s="573"/>
      <c r="F31" s="573"/>
      <c r="G31" s="573"/>
    </row>
    <row r="33" spans="1:7" ht="15">
      <c r="A33" s="77" t="s">
        <v>112</v>
      </c>
      <c r="B33" s="77"/>
      <c r="C33" s="77" t="s">
        <v>113</v>
      </c>
      <c r="D33" s="77"/>
      <c r="E33" s="77"/>
      <c r="G33"/>
    </row>
    <row r="34" spans="1:7" ht="15">
      <c r="A34" s="77" t="s">
        <v>114</v>
      </c>
      <c r="B34" s="77"/>
      <c r="C34" s="77" t="s">
        <v>115</v>
      </c>
      <c r="D34" s="77"/>
      <c r="E34" s="77"/>
      <c r="G34"/>
    </row>
    <row r="35" spans="1:7" ht="15">
      <c r="A35" s="77" t="s">
        <v>116</v>
      </c>
      <c r="B35" s="77"/>
      <c r="C35" s="77" t="s">
        <v>117</v>
      </c>
      <c r="D35" s="77"/>
      <c r="E35" s="77"/>
      <c r="G35"/>
    </row>
    <row r="36" spans="1:7" ht="15">
      <c r="A36" s="77" t="s">
        <v>118</v>
      </c>
      <c r="B36" s="77"/>
      <c r="C36" s="77" t="s">
        <v>119</v>
      </c>
      <c r="D36" s="77"/>
      <c r="E36" s="77"/>
      <c r="G36"/>
    </row>
    <row r="37" spans="1:7" ht="15">
      <c r="A37" s="77"/>
      <c r="B37" s="77"/>
      <c r="C37" s="77" t="s">
        <v>120</v>
      </c>
      <c r="D37" s="77"/>
      <c r="E37" s="77"/>
      <c r="G37"/>
    </row>
    <row r="38" spans="1:7" ht="15">
      <c r="A38" s="77" t="s">
        <v>121</v>
      </c>
      <c r="B38" s="77"/>
      <c r="C38" s="77" t="s">
        <v>122</v>
      </c>
      <c r="D38" s="77"/>
      <c r="E38" s="77"/>
      <c r="G38"/>
    </row>
    <row r="39" spans="1:7" ht="15">
      <c r="A39" s="77" t="s">
        <v>123</v>
      </c>
      <c r="B39" s="77"/>
      <c r="C39" s="77" t="s">
        <v>124</v>
      </c>
      <c r="D39" s="77"/>
      <c r="E39" s="77"/>
      <c r="G39"/>
    </row>
    <row r="40" spans="1:7" ht="15">
      <c r="A40" s="77" t="s">
        <v>125</v>
      </c>
      <c r="B40" s="77"/>
      <c r="C40" s="77" t="s">
        <v>126</v>
      </c>
      <c r="D40" s="77"/>
      <c r="E40" s="77"/>
      <c r="G40"/>
    </row>
    <row r="41" spans="1:7" ht="15">
      <c r="A41" s="77" t="s">
        <v>127</v>
      </c>
      <c r="B41" s="77"/>
      <c r="C41" s="77" t="s">
        <v>128</v>
      </c>
      <c r="D41" s="77"/>
      <c r="E41" s="77"/>
      <c r="G41"/>
    </row>
    <row r="42" spans="1:7" ht="15.75" customHeight="1">
      <c r="A42" s="77" t="s">
        <v>129</v>
      </c>
      <c r="B42" s="77"/>
      <c r="C42" s="77" t="s">
        <v>130</v>
      </c>
      <c r="D42" s="77"/>
      <c r="E42" s="77"/>
      <c r="G42"/>
    </row>
    <row r="43" spans="3:7" ht="15.75" customHeight="1">
      <c r="C43" s="77"/>
      <c r="D43" s="77"/>
      <c r="E43" s="77"/>
      <c r="F43" s="77"/>
      <c r="G43" s="77"/>
    </row>
    <row r="44" spans="1:7" ht="15.75" customHeight="1">
      <c r="A44" s="571" t="s">
        <v>503</v>
      </c>
      <c r="B44" s="571"/>
      <c r="C44" s="571"/>
      <c r="D44" s="571"/>
      <c r="E44" s="571"/>
      <c r="F44" s="571"/>
      <c r="G44" s="571"/>
    </row>
    <row r="45" spans="1:8" ht="15.75" customHeight="1">
      <c r="A45" s="578" t="s">
        <v>502</v>
      </c>
      <c r="B45" s="578"/>
      <c r="C45" s="578"/>
      <c r="D45" s="578"/>
      <c r="E45" s="578"/>
      <c r="F45" s="578"/>
      <c r="G45" s="578"/>
      <c r="H45" s="578"/>
    </row>
    <row r="46" spans="3:8" ht="15.75" customHeight="1">
      <c r="C46" s="77"/>
      <c r="D46" s="77"/>
      <c r="E46" s="77"/>
      <c r="F46" s="77"/>
      <c r="H46" s="77" t="s">
        <v>79</v>
      </c>
    </row>
    <row r="47" spans="1:8" ht="26.25" customHeight="1">
      <c r="A47" s="472" t="s">
        <v>504</v>
      </c>
      <c r="B47" s="472"/>
      <c r="C47" s="472"/>
      <c r="D47" s="472"/>
      <c r="E47" s="472"/>
      <c r="F47" s="472"/>
      <c r="G47" s="472"/>
      <c r="H47" s="472"/>
    </row>
    <row r="48" spans="1:8" ht="36.75" customHeight="1">
      <c r="A48" s="123" t="s">
        <v>54</v>
      </c>
      <c r="B48" s="580">
        <v>2516</v>
      </c>
      <c r="C48" s="580"/>
      <c r="D48" s="580"/>
      <c r="E48" s="580"/>
      <c r="F48" s="580"/>
      <c r="G48" s="580"/>
      <c r="H48" s="580"/>
    </row>
    <row r="49" spans="1:8" ht="36.75" customHeight="1">
      <c r="A49" s="123" t="s">
        <v>494</v>
      </c>
      <c r="B49" s="580">
        <v>145213</v>
      </c>
      <c r="C49" s="580"/>
      <c r="D49" s="580"/>
      <c r="E49" s="580"/>
      <c r="F49" s="580"/>
      <c r="G49" s="580"/>
      <c r="H49" s="580"/>
    </row>
    <row r="50" spans="2:6" ht="30" customHeight="1">
      <c r="B50" s="79"/>
      <c r="C50" s="79"/>
      <c r="D50" s="79"/>
      <c r="E50" s="79"/>
      <c r="F50" s="79"/>
    </row>
    <row r="51" spans="1:8" ht="35.25" customHeight="1">
      <c r="A51" s="472" t="s">
        <v>505</v>
      </c>
      <c r="B51" s="472"/>
      <c r="C51" s="472"/>
      <c r="D51" s="472"/>
      <c r="E51" s="472"/>
      <c r="F51" s="472"/>
      <c r="G51" s="472"/>
      <c r="H51" s="472"/>
    </row>
    <row r="52" spans="1:8" ht="33" customHeight="1">
      <c r="A52" s="123" t="s">
        <v>54</v>
      </c>
      <c r="B52" s="580">
        <v>367</v>
      </c>
      <c r="C52" s="580"/>
      <c r="D52" s="580"/>
      <c r="E52" s="580"/>
      <c r="F52" s="580"/>
      <c r="G52" s="580"/>
      <c r="H52" s="580"/>
    </row>
    <row r="53" spans="1:8" ht="33" customHeight="1">
      <c r="A53" s="123" t="s">
        <v>501</v>
      </c>
      <c r="B53" s="580">
        <v>516</v>
      </c>
      <c r="C53" s="580"/>
      <c r="D53" s="580"/>
      <c r="E53" s="580"/>
      <c r="F53" s="580"/>
      <c r="G53" s="580"/>
      <c r="H53" s="580"/>
    </row>
    <row r="54" ht="28.5" customHeight="1"/>
    <row r="57" spans="1:2" ht="12.75">
      <c r="A57" s="80"/>
      <c r="B57" s="80"/>
    </row>
    <row r="58" spans="1:2" ht="15">
      <c r="A58" s="81"/>
      <c r="B58" s="81"/>
    </row>
  </sheetData>
  <sheetProtection/>
  <mergeCells count="36">
    <mergeCell ref="B53:H53"/>
    <mergeCell ref="A47:H47"/>
    <mergeCell ref="B48:H48"/>
    <mergeCell ref="B49:H49"/>
    <mergeCell ref="A51:H51"/>
    <mergeCell ref="B52:H52"/>
    <mergeCell ref="A45:H45"/>
    <mergeCell ref="A7:H7"/>
    <mergeCell ref="A13:H13"/>
    <mergeCell ref="A19:H19"/>
    <mergeCell ref="A25:H25"/>
    <mergeCell ref="G5:H5"/>
    <mergeCell ref="D5:D6"/>
    <mergeCell ref="C17:C18"/>
    <mergeCell ref="D17:D18"/>
    <mergeCell ref="A15:D15"/>
    <mergeCell ref="A1:H2"/>
    <mergeCell ref="A3:H3"/>
    <mergeCell ref="A4:H4"/>
    <mergeCell ref="E5:E6"/>
    <mergeCell ref="F5:F6"/>
    <mergeCell ref="A5:A6"/>
    <mergeCell ref="B5:B6"/>
    <mergeCell ref="C5:C6"/>
    <mergeCell ref="A16:D16"/>
    <mergeCell ref="A12:D12"/>
    <mergeCell ref="A44:G44"/>
    <mergeCell ref="G17:H17"/>
    <mergeCell ref="A30:G31"/>
    <mergeCell ref="A24:D24"/>
    <mergeCell ref="A28:D28"/>
    <mergeCell ref="A27:D27"/>
    <mergeCell ref="E17:E18"/>
    <mergeCell ref="F17:F18"/>
    <mergeCell ref="A17:A18"/>
    <mergeCell ref="B17:B18"/>
  </mergeCells>
  <printOptions/>
  <pageMargins left="1.33" right="0.64" top="0.36" bottom="0.29" header="0.17" footer="0.5"/>
  <pageSetup horizontalDpi="600" verticalDpi="600" orientation="landscape" paperSize="9" scale="77" r:id="rId1"/>
  <headerFooter alignWithMargins="0">
    <oddHeader>&amp;LVámospércs Városi Önkormányzat&amp;R11. számú melléklet</oddHeader>
  </headerFooter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M9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8.28125" style="172" customWidth="1"/>
    <col min="2" max="2" width="44.8515625" style="172" customWidth="1"/>
    <col min="3" max="3" width="16.140625" style="184" customWidth="1"/>
    <col min="4" max="4" width="14.421875" style="184" customWidth="1"/>
    <col min="5" max="5" width="15.421875" style="184" customWidth="1"/>
    <col min="6" max="6" width="14.8515625" style="184" customWidth="1"/>
    <col min="7" max="7" width="13.28125" style="184" customWidth="1"/>
    <col min="8" max="8" width="14.421875" style="184" customWidth="1"/>
    <col min="9" max="9" width="14.00390625" style="184" customWidth="1"/>
    <col min="10" max="10" width="19.7109375" style="184" customWidth="1"/>
    <col min="11" max="16384" width="9.140625" style="172" customWidth="1"/>
  </cols>
  <sheetData>
    <row r="2" spans="1:11" ht="12.75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0"/>
    </row>
    <row r="3" spans="1:13" ht="17.25">
      <c r="A3" s="582" t="s">
        <v>561</v>
      </c>
      <c r="B3" s="582"/>
      <c r="C3" s="582"/>
      <c r="D3" s="582"/>
      <c r="E3" s="582"/>
      <c r="F3" s="582"/>
      <c r="G3" s="582"/>
      <c r="H3" s="582"/>
      <c r="I3" s="582"/>
      <c r="J3" s="582"/>
      <c r="K3" s="173"/>
      <c r="L3" s="174"/>
      <c r="M3" s="174"/>
    </row>
    <row r="4" spans="1:13" ht="17.25">
      <c r="A4" s="585" t="s">
        <v>506</v>
      </c>
      <c r="B4" s="582"/>
      <c r="C4" s="582"/>
      <c r="D4" s="582"/>
      <c r="E4" s="582"/>
      <c r="F4" s="582"/>
      <c r="G4" s="582"/>
      <c r="H4" s="582"/>
      <c r="I4" s="582"/>
      <c r="J4" s="582"/>
      <c r="K4" s="173"/>
      <c r="L4" s="174"/>
      <c r="M4" s="174"/>
    </row>
    <row r="5" spans="1:13" ht="15">
      <c r="A5" s="173"/>
      <c r="B5" s="173"/>
      <c r="C5" s="175"/>
      <c r="D5" s="175"/>
      <c r="E5" s="175"/>
      <c r="F5" s="175"/>
      <c r="G5" s="175"/>
      <c r="H5" s="175"/>
      <c r="I5" s="175"/>
      <c r="J5" s="175" t="s">
        <v>79</v>
      </c>
      <c r="K5" s="173"/>
      <c r="L5" s="174"/>
      <c r="M5" s="174"/>
    </row>
    <row r="6" spans="1:13" ht="30" customHeight="1">
      <c r="A6" s="583" t="s">
        <v>34</v>
      </c>
      <c r="B6" s="583" t="s">
        <v>137</v>
      </c>
      <c r="C6" s="584" t="s">
        <v>417</v>
      </c>
      <c r="D6" s="584" t="s">
        <v>272</v>
      </c>
      <c r="E6" s="584"/>
      <c r="F6" s="584"/>
      <c r="G6" s="584"/>
      <c r="H6" s="584"/>
      <c r="I6" s="584"/>
      <c r="J6" s="584" t="s">
        <v>17</v>
      </c>
      <c r="K6" s="173"/>
      <c r="L6" s="174"/>
      <c r="M6" s="174"/>
    </row>
    <row r="7" spans="1:13" ht="30.75" customHeight="1">
      <c r="A7" s="583"/>
      <c r="B7" s="583"/>
      <c r="C7" s="584"/>
      <c r="D7" s="176" t="s">
        <v>273</v>
      </c>
      <c r="E7" s="176" t="s">
        <v>274</v>
      </c>
      <c r="F7" s="176" t="s">
        <v>275</v>
      </c>
      <c r="G7" s="176" t="s">
        <v>276</v>
      </c>
      <c r="H7" s="176" t="s">
        <v>277</v>
      </c>
      <c r="I7" s="176" t="s">
        <v>418</v>
      </c>
      <c r="J7" s="584"/>
      <c r="K7" s="173"/>
      <c r="L7" s="174"/>
      <c r="M7" s="174"/>
    </row>
    <row r="8" spans="1:13" ht="22.5" customHeight="1">
      <c r="A8" s="177" t="s">
        <v>22</v>
      </c>
      <c r="B8" s="178" t="s">
        <v>172</v>
      </c>
      <c r="C8" s="179">
        <v>105000</v>
      </c>
      <c r="D8" s="179">
        <v>105000</v>
      </c>
      <c r="E8" s="179">
        <v>105000</v>
      </c>
      <c r="F8" s="179">
        <v>105000</v>
      </c>
      <c r="G8" s="179">
        <v>105000</v>
      </c>
      <c r="H8" s="179">
        <v>105000</v>
      </c>
      <c r="I8" s="179">
        <v>105000</v>
      </c>
      <c r="J8" s="206">
        <f>C8+D8+E8+F8+G8+H8+I8</f>
        <v>735000</v>
      </c>
      <c r="K8" s="173"/>
      <c r="L8" s="174"/>
      <c r="M8" s="174"/>
    </row>
    <row r="9" spans="1:13" ht="15">
      <c r="A9" s="177" t="s">
        <v>23</v>
      </c>
      <c r="B9" s="178" t="s">
        <v>278</v>
      </c>
      <c r="C9" s="179"/>
      <c r="D9" s="179"/>
      <c r="E9" s="179"/>
      <c r="F9" s="179"/>
      <c r="G9" s="179"/>
      <c r="H9" s="179"/>
      <c r="I9" s="179"/>
      <c r="J9" s="206">
        <f aca="true" t="shared" si="0" ref="J9:J34">C9+D9+E9+F9+G9+H9+I9</f>
        <v>0</v>
      </c>
      <c r="K9" s="173"/>
      <c r="L9" s="174"/>
      <c r="M9" s="174"/>
    </row>
    <row r="10" spans="1:13" ht="15">
      <c r="A10" s="177" t="s">
        <v>24</v>
      </c>
      <c r="B10" s="178" t="s">
        <v>279</v>
      </c>
      <c r="C10" s="179">
        <v>1000</v>
      </c>
      <c r="D10" s="179">
        <v>1000</v>
      </c>
      <c r="E10" s="179">
        <v>1000</v>
      </c>
      <c r="F10" s="179">
        <v>1000</v>
      </c>
      <c r="G10" s="179">
        <v>1000</v>
      </c>
      <c r="H10" s="179">
        <v>1000</v>
      </c>
      <c r="I10" s="179">
        <v>1000</v>
      </c>
      <c r="J10" s="206">
        <f t="shared" si="0"/>
        <v>7000</v>
      </c>
      <c r="K10" s="173"/>
      <c r="L10" s="174"/>
      <c r="M10" s="174"/>
    </row>
    <row r="11" spans="1:13" ht="41.25">
      <c r="A11" s="177" t="s">
        <v>25</v>
      </c>
      <c r="B11" s="178" t="s">
        <v>280</v>
      </c>
      <c r="C11" s="179"/>
      <c r="D11" s="179"/>
      <c r="E11" s="179"/>
      <c r="F11" s="179"/>
      <c r="G11" s="179"/>
      <c r="H11" s="179"/>
      <c r="I11" s="179"/>
      <c r="J11" s="206">
        <f t="shared" si="0"/>
        <v>0</v>
      </c>
      <c r="K11" s="173"/>
      <c r="L11" s="174"/>
      <c r="M11" s="174"/>
    </row>
    <row r="12" spans="1:13" ht="24" customHeight="1">
      <c r="A12" s="177" t="s">
        <v>31</v>
      </c>
      <c r="B12" s="178" t="s">
        <v>281</v>
      </c>
      <c r="C12" s="179"/>
      <c r="D12" s="179"/>
      <c r="E12" s="179"/>
      <c r="F12" s="179"/>
      <c r="G12" s="179"/>
      <c r="H12" s="179"/>
      <c r="I12" s="179"/>
      <c r="J12" s="206">
        <f t="shared" si="0"/>
        <v>0</v>
      </c>
      <c r="K12" s="173"/>
      <c r="L12" s="174"/>
      <c r="M12" s="174"/>
    </row>
    <row r="13" spans="1:13" ht="27">
      <c r="A13" s="177" t="s">
        <v>26</v>
      </c>
      <c r="B13" s="178" t="s">
        <v>282</v>
      </c>
      <c r="C13" s="179"/>
      <c r="D13" s="179"/>
      <c r="E13" s="179"/>
      <c r="F13" s="179"/>
      <c r="G13" s="179"/>
      <c r="H13" s="179"/>
      <c r="I13" s="179"/>
      <c r="J13" s="206">
        <f t="shared" si="0"/>
        <v>0</v>
      </c>
      <c r="K13" s="173"/>
      <c r="L13" s="174"/>
      <c r="M13" s="174"/>
    </row>
    <row r="14" spans="1:13" ht="23.25" customHeight="1">
      <c r="A14" s="177" t="s">
        <v>27</v>
      </c>
      <c r="B14" s="178" t="s">
        <v>283</v>
      </c>
      <c r="C14" s="179"/>
      <c r="D14" s="179"/>
      <c r="E14" s="179"/>
      <c r="F14" s="179"/>
      <c r="G14" s="179"/>
      <c r="H14" s="179"/>
      <c r="I14" s="179"/>
      <c r="J14" s="206">
        <f t="shared" si="0"/>
        <v>0</v>
      </c>
      <c r="K14" s="173"/>
      <c r="L14" s="174"/>
      <c r="M14" s="174"/>
    </row>
    <row r="15" spans="1:13" ht="15">
      <c r="A15" s="180" t="s">
        <v>28</v>
      </c>
      <c r="B15" s="181" t="s">
        <v>284</v>
      </c>
      <c r="C15" s="182">
        <f aca="true" t="shared" si="1" ref="C15:I15">SUM(C8:C14)</f>
        <v>106000</v>
      </c>
      <c r="D15" s="182">
        <f t="shared" si="1"/>
        <v>106000</v>
      </c>
      <c r="E15" s="182">
        <f t="shared" si="1"/>
        <v>106000</v>
      </c>
      <c r="F15" s="182">
        <f t="shared" si="1"/>
        <v>106000</v>
      </c>
      <c r="G15" s="182">
        <f t="shared" si="1"/>
        <v>106000</v>
      </c>
      <c r="H15" s="182">
        <f t="shared" si="1"/>
        <v>106000</v>
      </c>
      <c r="I15" s="182">
        <f t="shared" si="1"/>
        <v>106000</v>
      </c>
      <c r="J15" s="182">
        <f t="shared" si="0"/>
        <v>742000</v>
      </c>
      <c r="K15" s="173"/>
      <c r="L15" s="174"/>
      <c r="M15" s="174"/>
    </row>
    <row r="16" spans="1:13" ht="15">
      <c r="A16" s="180" t="s">
        <v>32</v>
      </c>
      <c r="B16" s="181" t="s">
        <v>285</v>
      </c>
      <c r="C16" s="182">
        <f aca="true" t="shared" si="2" ref="C16:I16">C15/2</f>
        <v>53000</v>
      </c>
      <c r="D16" s="182">
        <f t="shared" si="2"/>
        <v>53000</v>
      </c>
      <c r="E16" s="182">
        <f t="shared" si="2"/>
        <v>53000</v>
      </c>
      <c r="F16" s="182">
        <f t="shared" si="2"/>
        <v>53000</v>
      </c>
      <c r="G16" s="182">
        <f t="shared" si="2"/>
        <v>53000</v>
      </c>
      <c r="H16" s="182">
        <f t="shared" si="2"/>
        <v>53000</v>
      </c>
      <c r="I16" s="182">
        <f t="shared" si="2"/>
        <v>53000</v>
      </c>
      <c r="J16" s="182">
        <f t="shared" si="0"/>
        <v>371000</v>
      </c>
      <c r="K16" s="173"/>
      <c r="L16" s="174"/>
      <c r="M16" s="174"/>
    </row>
    <row r="17" spans="1:13" ht="27">
      <c r="A17" s="180" t="s">
        <v>69</v>
      </c>
      <c r="B17" s="181" t="s">
        <v>286</v>
      </c>
      <c r="C17" s="182">
        <f aca="true" t="shared" si="3" ref="C17:I17">SUM(C18:C24)</f>
        <v>177601</v>
      </c>
      <c r="D17" s="182">
        <f t="shared" si="3"/>
        <v>0</v>
      </c>
      <c r="E17" s="182">
        <f t="shared" si="3"/>
        <v>0</v>
      </c>
      <c r="F17" s="182">
        <f t="shared" si="3"/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0"/>
        <v>177601</v>
      </c>
      <c r="K17" s="173"/>
      <c r="L17" s="174"/>
      <c r="M17" s="174"/>
    </row>
    <row r="18" spans="1:13" ht="24" customHeight="1">
      <c r="A18" s="177" t="s">
        <v>70</v>
      </c>
      <c r="B18" s="178" t="s">
        <v>287</v>
      </c>
      <c r="C18" s="179"/>
      <c r="D18" s="179"/>
      <c r="E18" s="179"/>
      <c r="F18" s="179"/>
      <c r="G18" s="179"/>
      <c r="H18" s="179"/>
      <c r="I18" s="179"/>
      <c r="J18" s="206">
        <f t="shared" si="0"/>
        <v>0</v>
      </c>
      <c r="K18" s="173"/>
      <c r="L18" s="174"/>
      <c r="M18" s="174"/>
    </row>
    <row r="19" spans="1:13" ht="24" customHeight="1">
      <c r="A19" s="177" t="s">
        <v>71</v>
      </c>
      <c r="B19" s="178" t="s">
        <v>288</v>
      </c>
      <c r="C19" s="179">
        <v>29349</v>
      </c>
      <c r="D19" s="179"/>
      <c r="E19" s="179"/>
      <c r="F19" s="179"/>
      <c r="G19" s="179"/>
      <c r="H19" s="179"/>
      <c r="I19" s="179"/>
      <c r="J19" s="206">
        <f t="shared" si="0"/>
        <v>29349</v>
      </c>
      <c r="K19" s="173"/>
      <c r="L19" s="174"/>
      <c r="M19" s="174"/>
    </row>
    <row r="20" spans="1:13" ht="15">
      <c r="A20" s="177" t="s">
        <v>72</v>
      </c>
      <c r="B20" s="178" t="s">
        <v>289</v>
      </c>
      <c r="C20" s="179">
        <v>145729</v>
      </c>
      <c r="D20" s="179"/>
      <c r="E20" s="179"/>
      <c r="F20" s="179"/>
      <c r="G20" s="179"/>
      <c r="H20" s="179"/>
      <c r="I20" s="179"/>
      <c r="J20" s="206">
        <f t="shared" si="0"/>
        <v>145729</v>
      </c>
      <c r="K20" s="173"/>
      <c r="L20" s="174"/>
      <c r="M20" s="174"/>
    </row>
    <row r="21" spans="1:13" ht="15">
      <c r="A21" s="177" t="s">
        <v>73</v>
      </c>
      <c r="B21" s="178" t="s">
        <v>290</v>
      </c>
      <c r="C21" s="179"/>
      <c r="D21" s="179"/>
      <c r="E21" s="179"/>
      <c r="F21" s="179"/>
      <c r="G21" s="179"/>
      <c r="H21" s="179"/>
      <c r="I21" s="179"/>
      <c r="J21" s="206">
        <f t="shared" si="0"/>
        <v>0</v>
      </c>
      <c r="K21" s="173"/>
      <c r="L21" s="174"/>
      <c r="M21" s="174"/>
    </row>
    <row r="22" spans="1:13" ht="15">
      <c r="A22" s="177" t="s">
        <v>74</v>
      </c>
      <c r="B22" s="178" t="s">
        <v>291</v>
      </c>
      <c r="C22" s="179">
        <v>2523</v>
      </c>
      <c r="D22" s="179"/>
      <c r="E22" s="179"/>
      <c r="F22" s="179"/>
      <c r="G22" s="179"/>
      <c r="H22" s="179"/>
      <c r="I22" s="179"/>
      <c r="J22" s="206">
        <f t="shared" si="0"/>
        <v>2523</v>
      </c>
      <c r="K22" s="173"/>
      <c r="L22" s="174"/>
      <c r="M22" s="174"/>
    </row>
    <row r="23" spans="1:13" ht="15">
      <c r="A23" s="177" t="s">
        <v>75</v>
      </c>
      <c r="B23" s="178" t="s">
        <v>292</v>
      </c>
      <c r="C23" s="179"/>
      <c r="D23" s="179"/>
      <c r="E23" s="179"/>
      <c r="F23" s="179"/>
      <c r="G23" s="179"/>
      <c r="H23" s="179"/>
      <c r="I23" s="179"/>
      <c r="J23" s="206">
        <f t="shared" si="0"/>
        <v>0</v>
      </c>
      <c r="K23" s="173"/>
      <c r="L23" s="174"/>
      <c r="M23" s="174"/>
    </row>
    <row r="24" spans="1:13" ht="20.25" customHeight="1">
      <c r="A24" s="177" t="s">
        <v>76</v>
      </c>
      <c r="B24" s="178" t="s">
        <v>293</v>
      </c>
      <c r="C24" s="179"/>
      <c r="D24" s="179"/>
      <c r="E24" s="179"/>
      <c r="F24" s="179"/>
      <c r="G24" s="179"/>
      <c r="H24" s="179"/>
      <c r="I24" s="179"/>
      <c r="J24" s="206">
        <f t="shared" si="0"/>
        <v>0</v>
      </c>
      <c r="K24" s="173"/>
      <c r="L24" s="174"/>
      <c r="M24" s="174"/>
    </row>
    <row r="25" spans="1:13" ht="27">
      <c r="A25" s="180" t="s">
        <v>77</v>
      </c>
      <c r="B25" s="181" t="s">
        <v>294</v>
      </c>
      <c r="C25" s="182">
        <f aca="true" t="shared" si="4" ref="C25:I25">SUM(C26:C32)</f>
        <v>0</v>
      </c>
      <c r="D25" s="182">
        <f t="shared" si="4"/>
        <v>0</v>
      </c>
      <c r="E25" s="182">
        <f t="shared" si="4"/>
        <v>0</v>
      </c>
      <c r="F25" s="182">
        <f t="shared" si="4"/>
        <v>0</v>
      </c>
      <c r="G25" s="182">
        <f t="shared" si="4"/>
        <v>0</v>
      </c>
      <c r="H25" s="182">
        <f t="shared" si="4"/>
        <v>0</v>
      </c>
      <c r="I25" s="182">
        <f t="shared" si="4"/>
        <v>0</v>
      </c>
      <c r="J25" s="182">
        <f t="shared" si="0"/>
        <v>0</v>
      </c>
      <c r="K25" s="173"/>
      <c r="L25" s="174"/>
      <c r="M25" s="174"/>
    </row>
    <row r="26" spans="1:13" ht="27" customHeight="1">
      <c r="A26" s="177" t="s">
        <v>146</v>
      </c>
      <c r="B26" s="178" t="s">
        <v>287</v>
      </c>
      <c r="C26" s="179"/>
      <c r="D26" s="179"/>
      <c r="E26" s="179"/>
      <c r="F26" s="179"/>
      <c r="G26" s="179"/>
      <c r="H26" s="179"/>
      <c r="I26" s="179"/>
      <c r="J26" s="206">
        <f t="shared" si="0"/>
        <v>0</v>
      </c>
      <c r="K26" s="173"/>
      <c r="L26" s="174"/>
      <c r="M26" s="174"/>
    </row>
    <row r="27" spans="1:13" ht="23.25" customHeight="1">
      <c r="A27" s="177" t="s">
        <v>147</v>
      </c>
      <c r="B27" s="178" t="s">
        <v>288</v>
      </c>
      <c r="C27" s="179"/>
      <c r="D27" s="179"/>
      <c r="E27" s="179"/>
      <c r="F27" s="179"/>
      <c r="G27" s="179"/>
      <c r="H27" s="179"/>
      <c r="I27" s="179"/>
      <c r="J27" s="206">
        <f t="shared" si="0"/>
        <v>0</v>
      </c>
      <c r="K27" s="173"/>
      <c r="L27" s="174"/>
      <c r="M27" s="174"/>
    </row>
    <row r="28" spans="1:13" ht="15">
      <c r="A28" s="177" t="s">
        <v>148</v>
      </c>
      <c r="B28" s="178" t="s">
        <v>289</v>
      </c>
      <c r="C28" s="179"/>
      <c r="D28" s="179"/>
      <c r="E28" s="179"/>
      <c r="F28" s="179"/>
      <c r="G28" s="179"/>
      <c r="H28" s="179"/>
      <c r="I28" s="179"/>
      <c r="J28" s="206">
        <f t="shared" si="0"/>
        <v>0</v>
      </c>
      <c r="K28" s="173"/>
      <c r="L28" s="174"/>
      <c r="M28" s="174"/>
    </row>
    <row r="29" spans="1:13" ht="15">
      <c r="A29" s="177" t="s">
        <v>149</v>
      </c>
      <c r="B29" s="178" t="s">
        <v>290</v>
      </c>
      <c r="C29" s="179"/>
      <c r="D29" s="179"/>
      <c r="E29" s="179"/>
      <c r="F29" s="179"/>
      <c r="G29" s="179"/>
      <c r="H29" s="179"/>
      <c r="I29" s="179"/>
      <c r="J29" s="206">
        <f t="shared" si="0"/>
        <v>0</v>
      </c>
      <c r="K29" s="173"/>
      <c r="L29" s="174"/>
      <c r="M29" s="174"/>
    </row>
    <row r="30" spans="1:13" ht="15">
      <c r="A30" s="177" t="s">
        <v>150</v>
      </c>
      <c r="B30" s="178" t="s">
        <v>291</v>
      </c>
      <c r="C30" s="179"/>
      <c r="D30" s="179"/>
      <c r="E30" s="179"/>
      <c r="F30" s="179"/>
      <c r="G30" s="179"/>
      <c r="H30" s="179"/>
      <c r="I30" s="179"/>
      <c r="J30" s="206">
        <f t="shared" si="0"/>
        <v>0</v>
      </c>
      <c r="K30" s="173"/>
      <c r="L30" s="174"/>
      <c r="M30" s="174"/>
    </row>
    <row r="31" spans="1:13" ht="15">
      <c r="A31" s="177" t="s">
        <v>141</v>
      </c>
      <c r="B31" s="178" t="s">
        <v>292</v>
      </c>
      <c r="C31" s="179"/>
      <c r="D31" s="179"/>
      <c r="E31" s="179"/>
      <c r="F31" s="179"/>
      <c r="G31" s="179"/>
      <c r="H31" s="179"/>
      <c r="I31" s="179"/>
      <c r="J31" s="206">
        <f t="shared" si="0"/>
        <v>0</v>
      </c>
      <c r="K31" s="173"/>
      <c r="L31" s="174"/>
      <c r="M31" s="174"/>
    </row>
    <row r="32" spans="1:13" ht="15">
      <c r="A32" s="177" t="s">
        <v>142</v>
      </c>
      <c r="B32" s="178" t="s">
        <v>293</v>
      </c>
      <c r="C32" s="179"/>
      <c r="D32" s="179"/>
      <c r="E32" s="179"/>
      <c r="F32" s="179"/>
      <c r="G32" s="179"/>
      <c r="H32" s="179"/>
      <c r="I32" s="179"/>
      <c r="J32" s="206">
        <f t="shared" si="0"/>
        <v>0</v>
      </c>
      <c r="K32" s="173"/>
      <c r="L32" s="174"/>
      <c r="M32" s="174"/>
    </row>
    <row r="33" spans="1:13" ht="15">
      <c r="A33" s="180" t="s">
        <v>143</v>
      </c>
      <c r="B33" s="181" t="s">
        <v>295</v>
      </c>
      <c r="C33" s="182">
        <f aca="true" t="shared" si="5" ref="C33:I33">SUM(C17+C25)</f>
        <v>177601</v>
      </c>
      <c r="D33" s="182">
        <f t="shared" si="5"/>
        <v>0</v>
      </c>
      <c r="E33" s="182">
        <f t="shared" si="5"/>
        <v>0</v>
      </c>
      <c r="F33" s="182">
        <f t="shared" si="5"/>
        <v>0</v>
      </c>
      <c r="G33" s="182">
        <f t="shared" si="5"/>
        <v>0</v>
      </c>
      <c r="H33" s="182">
        <f t="shared" si="5"/>
        <v>0</v>
      </c>
      <c r="I33" s="182">
        <f t="shared" si="5"/>
        <v>0</v>
      </c>
      <c r="J33" s="182">
        <f t="shared" si="0"/>
        <v>177601</v>
      </c>
      <c r="K33" s="173"/>
      <c r="L33" s="174"/>
      <c r="M33" s="174"/>
    </row>
    <row r="34" spans="1:13" ht="27">
      <c r="A34" s="180" t="s">
        <v>144</v>
      </c>
      <c r="B34" s="181" t="s">
        <v>296</v>
      </c>
      <c r="C34" s="182">
        <f aca="true" t="shared" si="6" ref="C34:I34">C16-C33</f>
        <v>-124601</v>
      </c>
      <c r="D34" s="182">
        <f t="shared" si="6"/>
        <v>53000</v>
      </c>
      <c r="E34" s="182">
        <f t="shared" si="6"/>
        <v>53000</v>
      </c>
      <c r="F34" s="182">
        <f t="shared" si="6"/>
        <v>53000</v>
      </c>
      <c r="G34" s="182">
        <f t="shared" si="6"/>
        <v>53000</v>
      </c>
      <c r="H34" s="182">
        <f t="shared" si="6"/>
        <v>53000</v>
      </c>
      <c r="I34" s="182">
        <f t="shared" si="6"/>
        <v>53000</v>
      </c>
      <c r="J34" s="182">
        <f t="shared" si="0"/>
        <v>193399</v>
      </c>
      <c r="K34" s="173"/>
      <c r="L34" s="174"/>
      <c r="M34" s="174"/>
    </row>
    <row r="35" spans="1:13" ht="15">
      <c r="A35" s="183"/>
      <c r="B35" s="173"/>
      <c r="C35" s="175"/>
      <c r="D35" s="175"/>
      <c r="E35" s="175"/>
      <c r="F35" s="175"/>
      <c r="G35" s="175"/>
      <c r="H35" s="175"/>
      <c r="I35" s="175"/>
      <c r="J35" s="175"/>
      <c r="K35" s="173"/>
      <c r="L35" s="174"/>
      <c r="M35" s="174"/>
    </row>
    <row r="36" spans="1:13" ht="15">
      <c r="A36" s="581" t="s">
        <v>572</v>
      </c>
      <c r="B36" s="581"/>
      <c r="C36" s="581"/>
      <c r="D36" s="581"/>
      <c r="E36" s="581"/>
      <c r="F36" s="581"/>
      <c r="G36" s="581"/>
      <c r="H36" s="581"/>
      <c r="I36" s="175"/>
      <c r="J36" s="175"/>
      <c r="K36" s="173"/>
      <c r="L36" s="174"/>
      <c r="M36" s="174"/>
    </row>
    <row r="37" spans="1:13" ht="15">
      <c r="A37" s="173"/>
      <c r="B37" s="173"/>
      <c r="C37" s="175"/>
      <c r="D37" s="175"/>
      <c r="E37" s="175"/>
      <c r="F37" s="175"/>
      <c r="G37" s="175"/>
      <c r="H37" s="175"/>
      <c r="I37" s="175"/>
      <c r="J37" s="175"/>
      <c r="K37" s="173"/>
      <c r="L37" s="174"/>
      <c r="M37" s="174"/>
    </row>
    <row r="38" spans="1:13" ht="15">
      <c r="A38" s="173"/>
      <c r="B38" s="173"/>
      <c r="C38" s="175"/>
      <c r="D38" s="175"/>
      <c r="E38" s="175"/>
      <c r="F38" s="175"/>
      <c r="G38" s="175"/>
      <c r="H38" s="175"/>
      <c r="I38" s="175"/>
      <c r="J38" s="175"/>
      <c r="K38" s="173"/>
      <c r="L38" s="174"/>
      <c r="M38" s="174"/>
    </row>
    <row r="39" spans="1:13" ht="15">
      <c r="A39" s="173"/>
      <c r="B39" s="173"/>
      <c r="C39" s="175"/>
      <c r="D39" s="175"/>
      <c r="E39" s="175"/>
      <c r="F39" s="175"/>
      <c r="G39" s="175"/>
      <c r="H39" s="175"/>
      <c r="I39" s="175"/>
      <c r="J39" s="175"/>
      <c r="K39" s="173"/>
      <c r="L39" s="174"/>
      <c r="M39" s="174"/>
    </row>
    <row r="40" spans="1:13" ht="15">
      <c r="A40" s="173"/>
      <c r="B40" s="173"/>
      <c r="C40" s="175"/>
      <c r="D40" s="175"/>
      <c r="E40" s="175"/>
      <c r="F40" s="175"/>
      <c r="G40" s="175"/>
      <c r="H40" s="175"/>
      <c r="I40" s="175"/>
      <c r="J40" s="175"/>
      <c r="K40" s="173"/>
      <c r="L40" s="174"/>
      <c r="M40" s="174"/>
    </row>
    <row r="41" spans="1:13" ht="15">
      <c r="A41" s="173"/>
      <c r="B41" s="173"/>
      <c r="C41" s="175"/>
      <c r="D41" s="175"/>
      <c r="E41" s="175"/>
      <c r="F41" s="175"/>
      <c r="G41" s="175"/>
      <c r="H41" s="175"/>
      <c r="I41" s="175"/>
      <c r="J41" s="175"/>
      <c r="K41" s="173"/>
      <c r="L41" s="174"/>
      <c r="M41" s="174"/>
    </row>
    <row r="42" spans="1:13" ht="15">
      <c r="A42" s="173"/>
      <c r="B42" s="173"/>
      <c r="C42" s="175"/>
      <c r="D42" s="175"/>
      <c r="E42" s="175"/>
      <c r="F42" s="175"/>
      <c r="G42" s="175"/>
      <c r="H42" s="175"/>
      <c r="I42" s="175"/>
      <c r="J42" s="175"/>
      <c r="K42" s="173"/>
      <c r="L42" s="174"/>
      <c r="M42" s="174"/>
    </row>
    <row r="43" spans="1:13" ht="15">
      <c r="A43" s="173"/>
      <c r="B43" s="173"/>
      <c r="C43" s="175"/>
      <c r="D43" s="175"/>
      <c r="E43" s="175"/>
      <c r="F43" s="175"/>
      <c r="G43" s="175"/>
      <c r="H43" s="175"/>
      <c r="I43" s="175"/>
      <c r="J43" s="175"/>
      <c r="K43" s="173"/>
      <c r="L43" s="174"/>
      <c r="M43" s="174"/>
    </row>
    <row r="44" spans="1:13" ht="15">
      <c r="A44" s="173"/>
      <c r="B44" s="173"/>
      <c r="C44" s="175"/>
      <c r="D44" s="175"/>
      <c r="E44" s="175"/>
      <c r="F44" s="175"/>
      <c r="G44" s="175"/>
      <c r="H44" s="175"/>
      <c r="I44" s="175"/>
      <c r="J44" s="175"/>
      <c r="K44" s="173"/>
      <c r="L44" s="174"/>
      <c r="M44" s="174"/>
    </row>
    <row r="45" spans="1:13" ht="15">
      <c r="A45" s="173"/>
      <c r="B45" s="173"/>
      <c r="C45" s="175"/>
      <c r="D45" s="175"/>
      <c r="E45" s="175"/>
      <c r="F45" s="175"/>
      <c r="G45" s="175"/>
      <c r="H45" s="175"/>
      <c r="I45" s="175"/>
      <c r="J45" s="175"/>
      <c r="K45" s="173"/>
      <c r="L45" s="174"/>
      <c r="M45" s="174"/>
    </row>
    <row r="46" spans="1:13" ht="15">
      <c r="A46" s="173"/>
      <c r="B46" s="173"/>
      <c r="C46" s="175"/>
      <c r="D46" s="175"/>
      <c r="E46" s="175"/>
      <c r="F46" s="175"/>
      <c r="G46" s="175"/>
      <c r="H46" s="175"/>
      <c r="I46" s="175"/>
      <c r="J46" s="175"/>
      <c r="K46" s="173"/>
      <c r="L46" s="174"/>
      <c r="M46" s="174"/>
    </row>
    <row r="47" spans="1:13" ht="15">
      <c r="A47" s="173"/>
      <c r="B47" s="173"/>
      <c r="C47" s="175"/>
      <c r="D47" s="175"/>
      <c r="E47" s="175"/>
      <c r="F47" s="175"/>
      <c r="G47" s="175"/>
      <c r="H47" s="175"/>
      <c r="I47" s="175"/>
      <c r="J47" s="175"/>
      <c r="K47" s="173"/>
      <c r="L47" s="174"/>
      <c r="M47" s="174"/>
    </row>
    <row r="48" spans="1:13" ht="15">
      <c r="A48" s="173"/>
      <c r="B48" s="173"/>
      <c r="C48" s="175"/>
      <c r="D48" s="175"/>
      <c r="E48" s="175"/>
      <c r="F48" s="175"/>
      <c r="G48" s="175"/>
      <c r="H48" s="175"/>
      <c r="I48" s="175"/>
      <c r="J48" s="175"/>
      <c r="K48" s="173"/>
      <c r="L48" s="174"/>
      <c r="M48" s="174"/>
    </row>
    <row r="49" spans="1:13" ht="15">
      <c r="A49" s="173"/>
      <c r="B49" s="173"/>
      <c r="C49" s="175"/>
      <c r="D49" s="175"/>
      <c r="E49" s="175"/>
      <c r="F49" s="175"/>
      <c r="G49" s="175"/>
      <c r="H49" s="175"/>
      <c r="I49" s="175"/>
      <c r="J49" s="175"/>
      <c r="K49" s="173"/>
      <c r="L49" s="174"/>
      <c r="M49" s="174"/>
    </row>
    <row r="50" spans="1:13" ht="15">
      <c r="A50" s="173"/>
      <c r="B50" s="173"/>
      <c r="C50" s="175"/>
      <c r="D50" s="175"/>
      <c r="E50" s="175"/>
      <c r="F50" s="175"/>
      <c r="G50" s="175"/>
      <c r="H50" s="175"/>
      <c r="I50" s="175"/>
      <c r="J50" s="175"/>
      <c r="K50" s="173"/>
      <c r="L50" s="174"/>
      <c r="M50" s="174"/>
    </row>
    <row r="51" spans="1:13" ht="15">
      <c r="A51" s="173"/>
      <c r="B51" s="173"/>
      <c r="C51" s="175"/>
      <c r="D51" s="175"/>
      <c r="E51" s="175"/>
      <c r="F51" s="175"/>
      <c r="G51" s="175"/>
      <c r="H51" s="175"/>
      <c r="I51" s="175"/>
      <c r="J51" s="175"/>
      <c r="K51" s="173"/>
      <c r="L51" s="174"/>
      <c r="M51" s="174"/>
    </row>
    <row r="52" spans="1:13" ht="15">
      <c r="A52" s="173"/>
      <c r="B52" s="173"/>
      <c r="C52" s="175"/>
      <c r="D52" s="175"/>
      <c r="E52" s="175"/>
      <c r="F52" s="175"/>
      <c r="G52" s="175"/>
      <c r="H52" s="175"/>
      <c r="I52" s="175"/>
      <c r="J52" s="175"/>
      <c r="K52" s="173"/>
      <c r="L52" s="174"/>
      <c r="M52" s="174"/>
    </row>
    <row r="53" spans="1:13" ht="15">
      <c r="A53" s="173"/>
      <c r="B53" s="173"/>
      <c r="C53" s="175"/>
      <c r="D53" s="175"/>
      <c r="E53" s="175"/>
      <c r="F53" s="175"/>
      <c r="G53" s="175"/>
      <c r="H53" s="175"/>
      <c r="I53" s="175"/>
      <c r="J53" s="175"/>
      <c r="K53" s="173"/>
      <c r="L53" s="174"/>
      <c r="M53" s="174"/>
    </row>
    <row r="54" spans="1:13" ht="15">
      <c r="A54" s="173"/>
      <c r="B54" s="173"/>
      <c r="C54" s="175"/>
      <c r="D54" s="175"/>
      <c r="E54" s="175"/>
      <c r="F54" s="175"/>
      <c r="G54" s="175"/>
      <c r="H54" s="175"/>
      <c r="I54" s="175"/>
      <c r="J54" s="175"/>
      <c r="K54" s="173"/>
      <c r="L54" s="174"/>
      <c r="M54" s="174"/>
    </row>
    <row r="55" spans="1:13" ht="15">
      <c r="A55" s="173"/>
      <c r="B55" s="173"/>
      <c r="C55" s="175"/>
      <c r="D55" s="175"/>
      <c r="E55" s="175"/>
      <c r="F55" s="175"/>
      <c r="G55" s="175"/>
      <c r="H55" s="175"/>
      <c r="I55" s="175"/>
      <c r="J55" s="175"/>
      <c r="K55" s="173"/>
      <c r="L55" s="174"/>
      <c r="M55" s="174"/>
    </row>
    <row r="56" spans="1:13" ht="15">
      <c r="A56" s="173"/>
      <c r="B56" s="173"/>
      <c r="C56" s="175"/>
      <c r="D56" s="175"/>
      <c r="E56" s="175"/>
      <c r="F56" s="175"/>
      <c r="G56" s="175"/>
      <c r="H56" s="175"/>
      <c r="I56" s="175"/>
      <c r="J56" s="175"/>
      <c r="K56" s="173"/>
      <c r="L56" s="174"/>
      <c r="M56" s="174"/>
    </row>
    <row r="57" spans="1:13" ht="15">
      <c r="A57" s="173"/>
      <c r="B57" s="173"/>
      <c r="C57" s="175"/>
      <c r="D57" s="175"/>
      <c r="E57" s="175"/>
      <c r="F57" s="175"/>
      <c r="G57" s="175"/>
      <c r="H57" s="175"/>
      <c r="I57" s="175"/>
      <c r="J57" s="175"/>
      <c r="K57" s="173"/>
      <c r="L57" s="174"/>
      <c r="M57" s="174"/>
    </row>
    <row r="58" spans="1:13" ht="15">
      <c r="A58" s="173"/>
      <c r="B58" s="173"/>
      <c r="C58" s="175"/>
      <c r="D58" s="175"/>
      <c r="E58" s="175"/>
      <c r="F58" s="175"/>
      <c r="G58" s="175"/>
      <c r="H58" s="175"/>
      <c r="I58" s="175"/>
      <c r="J58" s="175"/>
      <c r="K58" s="173"/>
      <c r="L58" s="174"/>
      <c r="M58" s="174"/>
    </row>
    <row r="59" spans="1:13" ht="15">
      <c r="A59" s="173"/>
      <c r="B59" s="173"/>
      <c r="C59" s="175"/>
      <c r="D59" s="175"/>
      <c r="E59" s="175"/>
      <c r="F59" s="175"/>
      <c r="G59" s="175"/>
      <c r="H59" s="175"/>
      <c r="I59" s="175"/>
      <c r="J59" s="175"/>
      <c r="K59" s="173"/>
      <c r="L59" s="174"/>
      <c r="M59" s="174"/>
    </row>
    <row r="60" spans="1:13" ht="15">
      <c r="A60" s="173"/>
      <c r="B60" s="173"/>
      <c r="C60" s="175"/>
      <c r="D60" s="175"/>
      <c r="E60" s="175"/>
      <c r="F60" s="175"/>
      <c r="G60" s="175"/>
      <c r="H60" s="175"/>
      <c r="I60" s="175"/>
      <c r="J60" s="175"/>
      <c r="K60" s="173"/>
      <c r="L60" s="174"/>
      <c r="M60" s="174"/>
    </row>
    <row r="61" spans="1:13" ht="15">
      <c r="A61" s="173"/>
      <c r="B61" s="173"/>
      <c r="C61" s="175"/>
      <c r="D61" s="175"/>
      <c r="E61" s="175"/>
      <c r="F61" s="175"/>
      <c r="G61" s="175"/>
      <c r="H61" s="175"/>
      <c r="I61" s="175"/>
      <c r="J61" s="175"/>
      <c r="K61" s="173"/>
      <c r="L61" s="174"/>
      <c r="M61" s="174"/>
    </row>
    <row r="62" spans="1:13" ht="15">
      <c r="A62" s="173"/>
      <c r="B62" s="173"/>
      <c r="C62" s="175"/>
      <c r="D62" s="175"/>
      <c r="E62" s="175"/>
      <c r="F62" s="175"/>
      <c r="G62" s="175"/>
      <c r="H62" s="175"/>
      <c r="I62" s="175"/>
      <c r="J62" s="175"/>
      <c r="K62" s="173"/>
      <c r="L62" s="174"/>
      <c r="M62" s="174"/>
    </row>
    <row r="63" spans="1:13" ht="15">
      <c r="A63" s="173"/>
      <c r="B63" s="173"/>
      <c r="C63" s="175"/>
      <c r="D63" s="175"/>
      <c r="E63" s="175"/>
      <c r="F63" s="175"/>
      <c r="G63" s="175"/>
      <c r="H63" s="175"/>
      <c r="I63" s="175"/>
      <c r="J63" s="175"/>
      <c r="K63" s="173"/>
      <c r="L63" s="174"/>
      <c r="M63" s="174"/>
    </row>
    <row r="64" spans="1:13" ht="15">
      <c r="A64" s="173"/>
      <c r="B64" s="173"/>
      <c r="C64" s="175"/>
      <c r="D64" s="175"/>
      <c r="E64" s="175"/>
      <c r="F64" s="175"/>
      <c r="G64" s="175"/>
      <c r="H64" s="175"/>
      <c r="I64" s="175"/>
      <c r="J64" s="175"/>
      <c r="K64" s="173"/>
      <c r="L64" s="174"/>
      <c r="M64" s="174"/>
    </row>
    <row r="65" spans="1:13" ht="15">
      <c r="A65" s="173"/>
      <c r="B65" s="173"/>
      <c r="C65" s="175"/>
      <c r="D65" s="175"/>
      <c r="E65" s="175"/>
      <c r="F65" s="175"/>
      <c r="G65" s="175"/>
      <c r="H65" s="175"/>
      <c r="I65" s="175"/>
      <c r="J65" s="175"/>
      <c r="K65" s="173"/>
      <c r="L65" s="174"/>
      <c r="M65" s="174"/>
    </row>
    <row r="66" spans="1:13" ht="15">
      <c r="A66" s="173"/>
      <c r="B66" s="173"/>
      <c r="C66" s="175"/>
      <c r="D66" s="175"/>
      <c r="E66" s="175"/>
      <c r="F66" s="175"/>
      <c r="G66" s="175"/>
      <c r="H66" s="175"/>
      <c r="I66" s="175"/>
      <c r="J66" s="175"/>
      <c r="K66" s="173"/>
      <c r="L66" s="174"/>
      <c r="M66" s="174"/>
    </row>
    <row r="67" spans="1:13" ht="15">
      <c r="A67" s="173"/>
      <c r="B67" s="173"/>
      <c r="C67" s="175"/>
      <c r="D67" s="175"/>
      <c r="E67" s="175"/>
      <c r="F67" s="175"/>
      <c r="G67" s="175"/>
      <c r="H67" s="175"/>
      <c r="I67" s="175"/>
      <c r="J67" s="175"/>
      <c r="K67" s="173"/>
      <c r="L67" s="174"/>
      <c r="M67" s="174"/>
    </row>
    <row r="68" spans="1:13" ht="15">
      <c r="A68" s="173"/>
      <c r="B68" s="173"/>
      <c r="C68" s="175"/>
      <c r="D68" s="175"/>
      <c r="E68" s="175"/>
      <c r="F68" s="175"/>
      <c r="G68" s="175"/>
      <c r="H68" s="175"/>
      <c r="I68" s="175"/>
      <c r="J68" s="175"/>
      <c r="K68" s="173"/>
      <c r="L68" s="174"/>
      <c r="M68" s="174"/>
    </row>
    <row r="69" spans="1:13" ht="15">
      <c r="A69" s="173"/>
      <c r="B69" s="173"/>
      <c r="C69" s="175"/>
      <c r="D69" s="175"/>
      <c r="E69" s="175"/>
      <c r="F69" s="175"/>
      <c r="G69" s="175"/>
      <c r="H69" s="175"/>
      <c r="I69" s="175"/>
      <c r="J69" s="175"/>
      <c r="K69" s="173"/>
      <c r="L69" s="174"/>
      <c r="M69" s="174"/>
    </row>
    <row r="70" spans="1:13" ht="15">
      <c r="A70" s="173"/>
      <c r="B70" s="173"/>
      <c r="C70" s="175"/>
      <c r="D70" s="175"/>
      <c r="E70" s="175"/>
      <c r="F70" s="175"/>
      <c r="G70" s="175"/>
      <c r="H70" s="175"/>
      <c r="I70" s="175"/>
      <c r="J70" s="175"/>
      <c r="K70" s="173"/>
      <c r="L70" s="174"/>
      <c r="M70" s="174"/>
    </row>
    <row r="71" spans="1:13" ht="15">
      <c r="A71" s="173"/>
      <c r="B71" s="173"/>
      <c r="C71" s="175"/>
      <c r="D71" s="175"/>
      <c r="E71" s="175"/>
      <c r="F71" s="175"/>
      <c r="G71" s="175"/>
      <c r="H71" s="175"/>
      <c r="I71" s="175"/>
      <c r="J71" s="175"/>
      <c r="K71" s="173"/>
      <c r="L71" s="174"/>
      <c r="M71" s="174"/>
    </row>
    <row r="72" spans="1:13" ht="15">
      <c r="A72" s="173"/>
      <c r="B72" s="173"/>
      <c r="C72" s="175"/>
      <c r="D72" s="175"/>
      <c r="E72" s="175"/>
      <c r="F72" s="175"/>
      <c r="G72" s="175"/>
      <c r="H72" s="175"/>
      <c r="I72" s="175"/>
      <c r="J72" s="175"/>
      <c r="K72" s="173"/>
      <c r="L72" s="174"/>
      <c r="M72" s="174"/>
    </row>
    <row r="73" spans="1:13" ht="15">
      <c r="A73" s="173"/>
      <c r="B73" s="173"/>
      <c r="C73" s="175"/>
      <c r="D73" s="175"/>
      <c r="E73" s="175"/>
      <c r="F73" s="175"/>
      <c r="G73" s="175"/>
      <c r="H73" s="175"/>
      <c r="I73" s="175"/>
      <c r="J73" s="175"/>
      <c r="K73" s="173"/>
      <c r="L73" s="174"/>
      <c r="M73" s="174"/>
    </row>
    <row r="74" spans="1:13" ht="15">
      <c r="A74" s="173"/>
      <c r="B74" s="173"/>
      <c r="C74" s="175"/>
      <c r="D74" s="175"/>
      <c r="E74" s="175"/>
      <c r="F74" s="175"/>
      <c r="G74" s="175"/>
      <c r="H74" s="175"/>
      <c r="I74" s="175"/>
      <c r="J74" s="175"/>
      <c r="K74" s="173"/>
      <c r="L74" s="174"/>
      <c r="M74" s="174"/>
    </row>
    <row r="75" spans="1:13" ht="15">
      <c r="A75" s="173"/>
      <c r="B75" s="173"/>
      <c r="C75" s="175"/>
      <c r="D75" s="175"/>
      <c r="E75" s="175"/>
      <c r="F75" s="175"/>
      <c r="G75" s="175"/>
      <c r="H75" s="175"/>
      <c r="I75" s="175"/>
      <c r="J75" s="175"/>
      <c r="K75" s="173"/>
      <c r="L75" s="174"/>
      <c r="M75" s="174"/>
    </row>
    <row r="76" spans="1:13" ht="15">
      <c r="A76" s="173"/>
      <c r="B76" s="173"/>
      <c r="C76" s="175"/>
      <c r="D76" s="175"/>
      <c r="E76" s="175"/>
      <c r="F76" s="175"/>
      <c r="G76" s="175"/>
      <c r="H76" s="175"/>
      <c r="I76" s="175"/>
      <c r="J76" s="175"/>
      <c r="K76" s="173"/>
      <c r="L76" s="174"/>
      <c r="M76" s="174"/>
    </row>
    <row r="77" spans="1:13" ht="15">
      <c r="A77" s="173"/>
      <c r="B77" s="173"/>
      <c r="C77" s="175"/>
      <c r="D77" s="175"/>
      <c r="E77" s="175"/>
      <c r="F77" s="175"/>
      <c r="G77" s="175"/>
      <c r="H77" s="175"/>
      <c r="I77" s="175"/>
      <c r="J77" s="175"/>
      <c r="K77" s="173"/>
      <c r="L77" s="174"/>
      <c r="M77" s="174"/>
    </row>
    <row r="78" spans="1:13" ht="15">
      <c r="A78" s="173"/>
      <c r="B78" s="173"/>
      <c r="C78" s="175"/>
      <c r="D78" s="175"/>
      <c r="E78" s="175"/>
      <c r="F78" s="175"/>
      <c r="G78" s="175"/>
      <c r="H78" s="175"/>
      <c r="I78" s="175"/>
      <c r="J78" s="175"/>
      <c r="K78" s="173"/>
      <c r="L78" s="174"/>
      <c r="M78" s="174"/>
    </row>
    <row r="79" spans="1:13" ht="15">
      <c r="A79" s="173"/>
      <c r="B79" s="173"/>
      <c r="C79" s="175"/>
      <c r="D79" s="175"/>
      <c r="E79" s="175"/>
      <c r="F79" s="175"/>
      <c r="G79" s="175"/>
      <c r="H79" s="175"/>
      <c r="I79" s="175"/>
      <c r="J79" s="175"/>
      <c r="K79" s="173"/>
      <c r="L79" s="174"/>
      <c r="M79" s="174"/>
    </row>
    <row r="80" spans="1:13" ht="15">
      <c r="A80" s="173"/>
      <c r="B80" s="173"/>
      <c r="C80" s="175"/>
      <c r="D80" s="175"/>
      <c r="E80" s="175"/>
      <c r="F80" s="175"/>
      <c r="G80" s="175"/>
      <c r="H80" s="175"/>
      <c r="I80" s="175"/>
      <c r="J80" s="175"/>
      <c r="K80" s="173"/>
      <c r="L80" s="174"/>
      <c r="M80" s="174"/>
    </row>
    <row r="81" spans="1:13" ht="15">
      <c r="A81" s="173"/>
      <c r="B81" s="173"/>
      <c r="C81" s="175"/>
      <c r="D81" s="175"/>
      <c r="E81" s="175"/>
      <c r="F81" s="175"/>
      <c r="G81" s="175"/>
      <c r="H81" s="175"/>
      <c r="I81" s="175"/>
      <c r="J81" s="175"/>
      <c r="K81" s="173"/>
      <c r="L81" s="174"/>
      <c r="M81" s="174"/>
    </row>
    <row r="82" spans="1:13" ht="15">
      <c r="A82" s="173"/>
      <c r="B82" s="173"/>
      <c r="C82" s="175"/>
      <c r="D82" s="175"/>
      <c r="E82" s="175"/>
      <c r="F82" s="175"/>
      <c r="G82" s="175"/>
      <c r="H82" s="175"/>
      <c r="I82" s="175"/>
      <c r="J82" s="175"/>
      <c r="K82" s="173"/>
      <c r="L82" s="174"/>
      <c r="M82" s="174"/>
    </row>
    <row r="83" spans="1:11" ht="12.75">
      <c r="A83" s="170"/>
      <c r="B83" s="170"/>
      <c r="C83" s="171"/>
      <c r="D83" s="171"/>
      <c r="E83" s="171"/>
      <c r="F83" s="171"/>
      <c r="G83" s="171"/>
      <c r="H83" s="171"/>
      <c r="I83" s="171"/>
      <c r="J83" s="171"/>
      <c r="K83" s="170"/>
    </row>
    <row r="84" spans="1:11" ht="12.75">
      <c r="A84" s="170"/>
      <c r="B84" s="170"/>
      <c r="C84" s="171"/>
      <c r="D84" s="171"/>
      <c r="E84" s="171"/>
      <c r="F84" s="171"/>
      <c r="G84" s="171"/>
      <c r="H84" s="171"/>
      <c r="I84" s="171"/>
      <c r="J84" s="171"/>
      <c r="K84" s="170"/>
    </row>
    <row r="85" spans="1:11" ht="12.75">
      <c r="A85" s="170"/>
      <c r="B85" s="170"/>
      <c r="C85" s="171"/>
      <c r="D85" s="171"/>
      <c r="E85" s="171"/>
      <c r="F85" s="171"/>
      <c r="G85" s="171"/>
      <c r="H85" s="171"/>
      <c r="I85" s="171"/>
      <c r="J85" s="171"/>
      <c r="K85" s="170"/>
    </row>
    <row r="86" spans="1:11" ht="12.75">
      <c r="A86" s="170"/>
      <c r="B86" s="170"/>
      <c r="C86" s="171"/>
      <c r="D86" s="171"/>
      <c r="E86" s="171"/>
      <c r="F86" s="171"/>
      <c r="G86" s="171"/>
      <c r="H86" s="171"/>
      <c r="I86" s="171"/>
      <c r="J86" s="171"/>
      <c r="K86" s="170"/>
    </row>
    <row r="87" spans="1:11" ht="12.75">
      <c r="A87" s="170"/>
      <c r="B87" s="170"/>
      <c r="C87" s="171"/>
      <c r="D87" s="171"/>
      <c r="E87" s="171"/>
      <c r="F87" s="171"/>
      <c r="G87" s="171"/>
      <c r="H87" s="171"/>
      <c r="I87" s="171"/>
      <c r="J87" s="171"/>
      <c r="K87" s="170"/>
    </row>
    <row r="88" spans="1:11" ht="12.75">
      <c r="A88" s="170"/>
      <c r="B88" s="170"/>
      <c r="C88" s="171"/>
      <c r="D88" s="171"/>
      <c r="E88" s="171"/>
      <c r="F88" s="171"/>
      <c r="G88" s="171"/>
      <c r="H88" s="171"/>
      <c r="I88" s="171"/>
      <c r="J88" s="171"/>
      <c r="K88" s="170"/>
    </row>
    <row r="89" spans="1:11" ht="12.75">
      <c r="A89" s="170"/>
      <c r="B89" s="170"/>
      <c r="C89" s="171"/>
      <c r="D89" s="171"/>
      <c r="E89" s="171"/>
      <c r="F89" s="171"/>
      <c r="G89" s="171"/>
      <c r="H89" s="171"/>
      <c r="I89" s="171"/>
      <c r="J89" s="171"/>
      <c r="K89" s="170"/>
    </row>
    <row r="90" spans="1:11" ht="12.75">
      <c r="A90" s="170"/>
      <c r="B90" s="170"/>
      <c r="C90" s="171"/>
      <c r="D90" s="171"/>
      <c r="E90" s="171"/>
      <c r="F90" s="171"/>
      <c r="G90" s="171"/>
      <c r="H90" s="171"/>
      <c r="I90" s="171"/>
      <c r="J90" s="171"/>
      <c r="K90" s="170"/>
    </row>
    <row r="91" spans="1:11" ht="12.75">
      <c r="A91" s="170"/>
      <c r="B91" s="170"/>
      <c r="C91" s="171"/>
      <c r="D91" s="171"/>
      <c r="E91" s="171"/>
      <c r="F91" s="171"/>
      <c r="G91" s="171"/>
      <c r="H91" s="171"/>
      <c r="I91" s="171"/>
      <c r="J91" s="171"/>
      <c r="K91" s="170"/>
    </row>
  </sheetData>
  <sheetProtection/>
  <mergeCells count="8">
    <mergeCell ref="A36:H36"/>
    <mergeCell ref="A3:J3"/>
    <mergeCell ref="A6:A7"/>
    <mergeCell ref="B6:B7"/>
    <mergeCell ref="C6:C7"/>
    <mergeCell ref="D6:I6"/>
    <mergeCell ref="J6:J7"/>
    <mergeCell ref="A4:J4"/>
  </mergeCells>
  <printOptions/>
  <pageMargins left="0.96" right="0.45" top="0.56" bottom="0.27" header="0.22" footer="0.33"/>
  <pageSetup horizontalDpi="600" verticalDpi="600" orientation="landscape" paperSize="9" scale="70" r:id="rId1"/>
  <headerFooter alignWithMargins="0">
    <oddHeader>&amp;LVámospércs Városi Önkormányzat&amp;R12.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5.421875" style="0" customWidth="1"/>
    <col min="3" max="3" width="17.28125" style="0" customWidth="1"/>
    <col min="4" max="4" width="11.28125" style="0" customWidth="1"/>
    <col min="5" max="5" width="13.7109375" style="0" customWidth="1"/>
    <col min="6" max="6" width="18.00390625" style="0" customWidth="1"/>
    <col min="7" max="7" width="10.57421875" style="0" customWidth="1"/>
    <col min="8" max="8" width="15.00390625" style="0" customWidth="1"/>
    <col min="9" max="9" width="13.421875" style="0" customWidth="1"/>
  </cols>
  <sheetData>
    <row r="2" spans="2:9" ht="17.25">
      <c r="B2" s="331" t="s">
        <v>347</v>
      </c>
      <c r="C2" s="331"/>
      <c r="D2" s="331"/>
      <c r="E2" s="331"/>
      <c r="F2" s="331"/>
      <c r="G2" s="331"/>
      <c r="H2" s="331"/>
      <c r="I2" s="331"/>
    </row>
    <row r="3" spans="2:9" ht="15">
      <c r="B3" s="82"/>
      <c r="C3" s="82"/>
      <c r="D3" s="82"/>
      <c r="E3" s="82"/>
      <c r="F3" s="82"/>
      <c r="G3" s="82"/>
      <c r="H3" s="82"/>
      <c r="I3" s="77" t="s">
        <v>79</v>
      </c>
    </row>
    <row r="4" spans="2:9" ht="39" customHeight="1" hidden="1">
      <c r="B4" s="77"/>
      <c r="C4" s="77"/>
      <c r="D4" s="77"/>
      <c r="E4" s="77"/>
      <c r="F4" s="77"/>
      <c r="G4" s="77"/>
      <c r="H4" s="77"/>
      <c r="I4" s="64" t="s">
        <v>79</v>
      </c>
    </row>
    <row r="5" spans="1:9" ht="34.5" customHeight="1">
      <c r="A5" s="472" t="s">
        <v>60</v>
      </c>
      <c r="B5" s="472" t="s">
        <v>131</v>
      </c>
      <c r="C5" s="472" t="s">
        <v>132</v>
      </c>
      <c r="D5" s="472"/>
      <c r="E5" s="472"/>
      <c r="F5" s="472" t="s">
        <v>133</v>
      </c>
      <c r="G5" s="472"/>
      <c r="H5" s="472"/>
      <c r="I5" s="472" t="s">
        <v>441</v>
      </c>
    </row>
    <row r="6" spans="1:9" ht="66" customHeight="1">
      <c r="A6" s="472"/>
      <c r="B6" s="472"/>
      <c r="C6" s="78" t="s">
        <v>134</v>
      </c>
      <c r="D6" s="78" t="s">
        <v>135</v>
      </c>
      <c r="E6" s="78" t="s">
        <v>507</v>
      </c>
      <c r="F6" s="78" t="s">
        <v>134</v>
      </c>
      <c r="G6" s="78" t="s">
        <v>135</v>
      </c>
      <c r="H6" s="78" t="s">
        <v>507</v>
      </c>
      <c r="I6" s="472"/>
    </row>
    <row r="7" spans="1:9" ht="51.75" customHeight="1">
      <c r="A7" s="86" t="s">
        <v>22</v>
      </c>
      <c r="B7" s="85" t="s">
        <v>429</v>
      </c>
      <c r="C7" s="85" t="s">
        <v>154</v>
      </c>
      <c r="D7" s="86">
        <v>100</v>
      </c>
      <c r="E7" s="87">
        <v>2800</v>
      </c>
      <c r="F7" s="88"/>
      <c r="G7" s="88"/>
      <c r="H7" s="87"/>
      <c r="I7" s="89">
        <f>E7+H7</f>
        <v>2800</v>
      </c>
    </row>
    <row r="8" spans="1:9" ht="51.75" customHeight="1">
      <c r="A8" s="86" t="s">
        <v>23</v>
      </c>
      <c r="B8" s="85" t="s">
        <v>487</v>
      </c>
      <c r="C8" s="85" t="s">
        <v>486</v>
      </c>
      <c r="D8" s="86">
        <v>100</v>
      </c>
      <c r="E8" s="87">
        <v>2500</v>
      </c>
      <c r="F8" s="88"/>
      <c r="G8" s="88"/>
      <c r="H8" s="87"/>
      <c r="I8" s="89">
        <v>2500</v>
      </c>
    </row>
    <row r="9" spans="1:9" ht="51.75" customHeight="1">
      <c r="A9" s="86" t="s">
        <v>24</v>
      </c>
      <c r="B9" s="85" t="s">
        <v>427</v>
      </c>
      <c r="C9" s="85" t="s">
        <v>431</v>
      </c>
      <c r="D9" s="86">
        <v>100</v>
      </c>
      <c r="E9" s="87">
        <v>600</v>
      </c>
      <c r="F9" s="86"/>
      <c r="G9" s="88"/>
      <c r="H9" s="87"/>
      <c r="I9" s="89">
        <f>E9+H9</f>
        <v>600</v>
      </c>
    </row>
    <row r="10" spans="1:9" ht="51.75" customHeight="1">
      <c r="A10" s="86" t="s">
        <v>25</v>
      </c>
      <c r="B10" s="85" t="s">
        <v>428</v>
      </c>
      <c r="C10" s="85" t="s">
        <v>431</v>
      </c>
      <c r="D10" s="86">
        <v>100</v>
      </c>
      <c r="E10" s="87">
        <v>600</v>
      </c>
      <c r="F10" s="86"/>
      <c r="G10" s="88"/>
      <c r="H10" s="87"/>
      <c r="I10" s="89">
        <f>E10+H10</f>
        <v>600</v>
      </c>
    </row>
    <row r="11" spans="1:9" ht="51.75" customHeight="1">
      <c r="A11" s="86" t="s">
        <v>31</v>
      </c>
      <c r="B11" s="85" t="s">
        <v>430</v>
      </c>
      <c r="C11" s="85" t="s">
        <v>432</v>
      </c>
      <c r="D11" s="86">
        <v>100</v>
      </c>
      <c r="E11" s="87">
        <v>300</v>
      </c>
      <c r="F11" s="86"/>
      <c r="G11" s="88"/>
      <c r="H11" s="87"/>
      <c r="I11" s="89">
        <f>E11+H11</f>
        <v>300</v>
      </c>
    </row>
    <row r="12" spans="1:9" ht="48.75" customHeight="1">
      <c r="A12" s="586" t="s">
        <v>136</v>
      </c>
      <c r="B12" s="587"/>
      <c r="C12" s="587"/>
      <c r="D12" s="587"/>
      <c r="E12" s="587"/>
      <c r="F12" s="587"/>
      <c r="G12" s="587"/>
      <c r="H12" s="588"/>
      <c r="I12" s="89">
        <f>I7+I8+I9+I10+I11</f>
        <v>6800</v>
      </c>
    </row>
  </sheetData>
  <sheetProtection/>
  <mergeCells count="7">
    <mergeCell ref="A12:H12"/>
    <mergeCell ref="A5:A6"/>
    <mergeCell ref="B2:I2"/>
    <mergeCell ref="B5:B6"/>
    <mergeCell ref="C5:E5"/>
    <mergeCell ref="F5:H5"/>
    <mergeCell ref="I5:I6"/>
  </mergeCells>
  <printOptions/>
  <pageMargins left="0.64" right="0.44" top="1" bottom="1" header="0.5" footer="0.5"/>
  <pageSetup horizontalDpi="600" verticalDpi="600" orientation="landscape" paperSize="9" r:id="rId1"/>
  <headerFooter alignWithMargins="0">
    <oddHeader>&amp;LVámospércs Városi Önkormányzat&amp;R13. számú 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5.7109375" style="0" customWidth="1"/>
    <col min="2" max="2" width="78.421875" style="80" customWidth="1"/>
    <col min="3" max="3" width="24.8515625" style="80" customWidth="1"/>
    <col min="4" max="4" width="23.57421875" style="0" customWidth="1"/>
  </cols>
  <sheetData>
    <row r="1" spans="1:4" ht="12.75" customHeight="1">
      <c r="A1" s="592" t="s">
        <v>348</v>
      </c>
      <c r="B1" s="592"/>
      <c r="C1" s="592"/>
      <c r="D1" s="592"/>
    </row>
    <row r="2" spans="1:4" ht="12.75" customHeight="1">
      <c r="A2" s="592"/>
      <c r="B2" s="592"/>
      <c r="C2" s="592"/>
      <c r="D2" s="592"/>
    </row>
    <row r="3" spans="1:4" ht="72" customHeight="1">
      <c r="A3" s="124"/>
      <c r="B3" s="124"/>
      <c r="C3" s="124"/>
      <c r="D3" s="312" t="s">
        <v>79</v>
      </c>
    </row>
    <row r="4" spans="1:4" ht="18" customHeight="1">
      <c r="A4" s="594" t="s">
        <v>60</v>
      </c>
      <c r="B4" s="595" t="s">
        <v>137</v>
      </c>
      <c r="C4" s="589" t="s">
        <v>62</v>
      </c>
      <c r="D4" s="589" t="s">
        <v>494</v>
      </c>
    </row>
    <row r="5" spans="1:4" ht="43.5" customHeight="1">
      <c r="A5" s="594"/>
      <c r="B5" s="595"/>
      <c r="C5" s="590"/>
      <c r="D5" s="590"/>
    </row>
    <row r="6" spans="1:4" ht="7.5" customHeight="1">
      <c r="A6" s="594"/>
      <c r="B6" s="595"/>
      <c r="C6" s="590"/>
      <c r="D6" s="590"/>
    </row>
    <row r="7" spans="1:4" ht="9.75" customHeight="1" hidden="1">
      <c r="A7" s="594"/>
      <c r="B7" s="595"/>
      <c r="C7" s="590"/>
      <c r="D7" s="590"/>
    </row>
    <row r="8" spans="1:4" ht="39" customHeight="1" hidden="1">
      <c r="A8" s="594"/>
      <c r="B8" s="595"/>
      <c r="C8" s="591"/>
      <c r="D8" s="591"/>
    </row>
    <row r="9" spans="1:4" ht="48" customHeight="1">
      <c r="A9" s="126" t="s">
        <v>22</v>
      </c>
      <c r="B9" s="127" t="s">
        <v>183</v>
      </c>
      <c r="C9" s="128">
        <v>1350</v>
      </c>
      <c r="D9" s="128">
        <v>11914</v>
      </c>
    </row>
    <row r="10" spans="1:4" ht="50.25" customHeight="1">
      <c r="A10" s="126" t="s">
        <v>23</v>
      </c>
      <c r="B10" s="127" t="s">
        <v>184</v>
      </c>
      <c r="C10" s="128">
        <v>17900</v>
      </c>
      <c r="D10" s="128">
        <v>66151</v>
      </c>
    </row>
    <row r="11" spans="1:4" ht="45" customHeight="1">
      <c r="A11" s="126" t="s">
        <v>24</v>
      </c>
      <c r="B11" s="127" t="s">
        <v>185</v>
      </c>
      <c r="C11" s="128">
        <v>3310</v>
      </c>
      <c r="D11" s="128">
        <v>27945</v>
      </c>
    </row>
    <row r="12" spans="1:4" ht="46.5" customHeight="1">
      <c r="A12" s="126" t="s">
        <v>25</v>
      </c>
      <c r="B12" s="127" t="s">
        <v>435</v>
      </c>
      <c r="C12" s="127">
        <v>5000</v>
      </c>
      <c r="D12" s="127">
        <v>4800</v>
      </c>
    </row>
    <row r="13" spans="1:4" ht="46.5" customHeight="1">
      <c r="A13" s="126" t="s">
        <v>31</v>
      </c>
      <c r="B13" s="127" t="s">
        <v>434</v>
      </c>
      <c r="C13" s="127">
        <v>125</v>
      </c>
      <c r="D13" s="127">
        <v>125</v>
      </c>
    </row>
    <row r="14" spans="1:4" ht="46.5" customHeight="1">
      <c r="A14" s="126" t="s">
        <v>26</v>
      </c>
      <c r="B14" s="127" t="s">
        <v>433</v>
      </c>
      <c r="C14" s="127">
        <v>155</v>
      </c>
      <c r="D14" s="127">
        <v>155</v>
      </c>
    </row>
    <row r="15" spans="1:4" ht="44.25" customHeight="1">
      <c r="A15" s="126" t="s">
        <v>27</v>
      </c>
      <c r="B15" s="127" t="s">
        <v>186</v>
      </c>
      <c r="C15" s="127"/>
      <c r="D15" s="127">
        <v>3741</v>
      </c>
    </row>
    <row r="16" spans="1:4" ht="54" customHeight="1">
      <c r="A16" s="126" t="s">
        <v>28</v>
      </c>
      <c r="B16" s="127" t="s">
        <v>187</v>
      </c>
      <c r="C16" s="127"/>
      <c r="D16" s="127">
        <v>520</v>
      </c>
    </row>
    <row r="17" spans="1:4" ht="47.25" customHeight="1">
      <c r="A17" s="126" t="s">
        <v>32</v>
      </c>
      <c r="B17" s="138" t="s">
        <v>188</v>
      </c>
      <c r="C17" s="127">
        <v>300</v>
      </c>
      <c r="D17" s="127">
        <v>300</v>
      </c>
    </row>
    <row r="18" spans="1:4" ht="51" customHeight="1">
      <c r="A18" s="126" t="s">
        <v>69</v>
      </c>
      <c r="B18" s="138" t="s">
        <v>189</v>
      </c>
      <c r="C18" s="127">
        <v>50</v>
      </c>
      <c r="D18" s="127">
        <v>50</v>
      </c>
    </row>
    <row r="19" spans="1:4" ht="54" customHeight="1">
      <c r="A19" s="126" t="s">
        <v>70</v>
      </c>
      <c r="B19" s="138" t="s">
        <v>190</v>
      </c>
      <c r="C19" s="127">
        <v>500</v>
      </c>
      <c r="D19" s="127">
        <v>500</v>
      </c>
    </row>
    <row r="20" spans="1:4" ht="51.75" customHeight="1">
      <c r="A20" s="126" t="s">
        <v>71</v>
      </c>
      <c r="B20" s="138" t="s">
        <v>191</v>
      </c>
      <c r="C20" s="127">
        <v>1000</v>
      </c>
      <c r="D20" s="127">
        <v>1000</v>
      </c>
    </row>
    <row r="21" spans="1:4" ht="50.25" customHeight="1">
      <c r="A21" s="126" t="s">
        <v>72</v>
      </c>
      <c r="B21" s="138" t="s">
        <v>192</v>
      </c>
      <c r="C21" s="127">
        <v>500</v>
      </c>
      <c r="D21" s="127">
        <v>700</v>
      </c>
    </row>
    <row r="22" spans="1:4" ht="58.5" customHeight="1">
      <c r="A22" s="593" t="s">
        <v>96</v>
      </c>
      <c r="B22" s="593"/>
      <c r="C22" s="129">
        <f>C9+C10+C11+C12+C13+C14+C15+C16+C17+C18+C19+C20+C21</f>
        <v>30190</v>
      </c>
      <c r="D22" s="129">
        <f>D9+D10+D11+D12+D13+D14+D15+D16+D17+D18+D19+D20+D21</f>
        <v>117901</v>
      </c>
    </row>
  </sheetData>
  <sheetProtection/>
  <mergeCells count="6">
    <mergeCell ref="D4:D8"/>
    <mergeCell ref="A1:D2"/>
    <mergeCell ref="A22:B22"/>
    <mergeCell ref="A4:A8"/>
    <mergeCell ref="B4:B8"/>
    <mergeCell ref="C4:C8"/>
  </mergeCells>
  <printOptions/>
  <pageMargins left="0.96" right="0.75" top="1.24" bottom="1" header="0.5" footer="0.5"/>
  <pageSetup horizontalDpi="600" verticalDpi="600" orientation="portrait" paperSize="9" scale="59" r:id="rId1"/>
  <headerFooter alignWithMargins="0">
    <oddHeader>&amp;LVámospércs Városi Önkormányzat&amp;R14.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zoomScale="90" zoomScaleNormal="90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2.57421875" style="0" customWidth="1"/>
    <col min="2" max="2" width="85.7109375" style="64" customWidth="1"/>
    <col min="3" max="3" width="24.140625" style="64" customWidth="1"/>
    <col min="4" max="4" width="22.421875" style="0" customWidth="1"/>
  </cols>
  <sheetData>
    <row r="1" spans="2:4" ht="21" customHeight="1">
      <c r="B1" s="598" t="s">
        <v>436</v>
      </c>
      <c r="C1" s="598"/>
      <c r="D1" s="598"/>
    </row>
    <row r="2" spans="2:4" ht="13.5" customHeight="1">
      <c r="B2" s="83"/>
      <c r="D2" s="65" t="s">
        <v>79</v>
      </c>
    </row>
    <row r="3" spans="1:4" ht="13.5" customHeight="1">
      <c r="A3" s="600" t="s">
        <v>60</v>
      </c>
      <c r="B3" s="602" t="s">
        <v>137</v>
      </c>
      <c r="C3" s="596" t="s">
        <v>62</v>
      </c>
      <c r="D3" s="596" t="s">
        <v>494</v>
      </c>
    </row>
    <row r="4" spans="1:4" ht="25.5" customHeight="1">
      <c r="A4" s="601"/>
      <c r="B4" s="603"/>
      <c r="C4" s="597"/>
      <c r="D4" s="597"/>
    </row>
    <row r="5" spans="1:4" ht="31.5" customHeight="1">
      <c r="A5" s="301" t="s">
        <v>20</v>
      </c>
      <c r="B5" s="78" t="s">
        <v>235</v>
      </c>
      <c r="C5" s="139">
        <f>C6+C8+C11</f>
        <v>80463</v>
      </c>
      <c r="D5" s="139">
        <f>D6+D8+D11</f>
        <v>227480</v>
      </c>
    </row>
    <row r="6" spans="1:4" ht="37.5" customHeight="1">
      <c r="A6" s="313" t="s">
        <v>193</v>
      </c>
      <c r="B6" s="93" t="s">
        <v>442</v>
      </c>
      <c r="C6" s="123">
        <f>C7</f>
        <v>10077</v>
      </c>
      <c r="D6" s="123">
        <f>D7</f>
        <v>10077</v>
      </c>
    </row>
    <row r="7" spans="1:4" ht="31.5" customHeight="1">
      <c r="A7" s="92" t="s">
        <v>94</v>
      </c>
      <c r="B7" s="314" t="s">
        <v>152</v>
      </c>
      <c r="C7" s="315">
        <v>10077</v>
      </c>
      <c r="D7" s="315">
        <v>10077</v>
      </c>
    </row>
    <row r="8" spans="1:4" ht="34.5" customHeight="1">
      <c r="A8" s="313" t="s">
        <v>23</v>
      </c>
      <c r="B8" s="93" t="s">
        <v>443</v>
      </c>
      <c r="C8" s="123">
        <f>SUM(C9:C10)</f>
        <v>69173</v>
      </c>
      <c r="D8" s="123">
        <f>SUM(D9:D10)</f>
        <v>212267</v>
      </c>
    </row>
    <row r="9" spans="1:4" ht="35.25" customHeight="1">
      <c r="A9" s="92" t="s">
        <v>94</v>
      </c>
      <c r="B9" s="329" t="s">
        <v>544</v>
      </c>
      <c r="C9" s="315">
        <v>69173</v>
      </c>
      <c r="D9" s="315">
        <v>212037</v>
      </c>
    </row>
    <row r="10" spans="1:4" ht="32.25" customHeight="1">
      <c r="A10" s="92" t="s">
        <v>95</v>
      </c>
      <c r="B10" s="329" t="s">
        <v>545</v>
      </c>
      <c r="C10" s="315">
        <v>0</v>
      </c>
      <c r="D10" s="315">
        <v>230</v>
      </c>
    </row>
    <row r="11" spans="1:4" ht="35.25" customHeight="1">
      <c r="A11" s="313" t="s">
        <v>24</v>
      </c>
      <c r="B11" s="131" t="s">
        <v>470</v>
      </c>
      <c r="C11" s="123">
        <f>C12+C13+C14+C15+C16+C17+C18</f>
        <v>1213</v>
      </c>
      <c r="D11" s="123">
        <f>D12+D13+D14+D15+D16+D17+D18</f>
        <v>5136</v>
      </c>
    </row>
    <row r="12" spans="1:4" ht="58.5" customHeight="1">
      <c r="A12" s="92" t="s">
        <v>94</v>
      </c>
      <c r="B12" s="316" t="s">
        <v>471</v>
      </c>
      <c r="C12" s="315">
        <v>1213</v>
      </c>
      <c r="D12" s="315">
        <v>1213</v>
      </c>
    </row>
    <row r="13" spans="1:4" ht="48" customHeight="1">
      <c r="A13" s="92" t="s">
        <v>95</v>
      </c>
      <c r="B13" s="316" t="s">
        <v>540</v>
      </c>
      <c r="C13" s="315">
        <v>0</v>
      </c>
      <c r="D13" s="315">
        <v>325</v>
      </c>
    </row>
    <row r="14" spans="1:4" ht="45" customHeight="1">
      <c r="A14" s="92" t="s">
        <v>151</v>
      </c>
      <c r="B14" s="316" t="s">
        <v>541</v>
      </c>
      <c r="C14" s="315">
        <v>0</v>
      </c>
      <c r="D14" s="315">
        <v>475</v>
      </c>
    </row>
    <row r="15" spans="1:4" ht="45" customHeight="1">
      <c r="A15" s="92" t="s">
        <v>525</v>
      </c>
      <c r="B15" s="316" t="s">
        <v>542</v>
      </c>
      <c r="C15" s="315">
        <v>0</v>
      </c>
      <c r="D15" s="315">
        <v>887</v>
      </c>
    </row>
    <row r="16" spans="1:4" ht="45" customHeight="1">
      <c r="A16" s="92" t="s">
        <v>526</v>
      </c>
      <c r="B16" s="316" t="s">
        <v>543</v>
      </c>
      <c r="C16" s="315">
        <v>0</v>
      </c>
      <c r="D16" s="315">
        <v>886</v>
      </c>
    </row>
    <row r="17" spans="1:4" ht="49.5" customHeight="1">
      <c r="A17" s="92" t="s">
        <v>530</v>
      </c>
      <c r="B17" s="316" t="s">
        <v>573</v>
      </c>
      <c r="C17" s="315">
        <v>0</v>
      </c>
      <c r="D17" s="315">
        <v>1300</v>
      </c>
    </row>
    <row r="18" spans="1:4" ht="49.5" customHeight="1">
      <c r="A18" s="92" t="s">
        <v>533</v>
      </c>
      <c r="B18" s="316" t="s">
        <v>574</v>
      </c>
      <c r="C18" s="315">
        <v>0</v>
      </c>
      <c r="D18" s="315">
        <v>50</v>
      </c>
    </row>
    <row r="19" spans="1:4" ht="41.25" customHeight="1">
      <c r="A19" s="301" t="s">
        <v>33</v>
      </c>
      <c r="B19" s="78" t="s">
        <v>252</v>
      </c>
      <c r="C19" s="139">
        <f>C20+C24+C26</f>
        <v>356975</v>
      </c>
      <c r="D19" s="139">
        <f>D20+D24+D26</f>
        <v>380749</v>
      </c>
    </row>
    <row r="20" spans="1:4" ht="68.25" customHeight="1">
      <c r="A20" s="313" t="s">
        <v>22</v>
      </c>
      <c r="B20" s="140" t="s">
        <v>445</v>
      </c>
      <c r="C20" s="123">
        <f>C21+C22+C23</f>
        <v>356975</v>
      </c>
      <c r="D20" s="123">
        <f>D21+D22+D23</f>
        <v>366975</v>
      </c>
    </row>
    <row r="21" spans="1:4" ht="39" customHeight="1">
      <c r="A21" s="300" t="s">
        <v>94</v>
      </c>
      <c r="B21" s="316" t="s">
        <v>83</v>
      </c>
      <c r="C21" s="315">
        <v>59500</v>
      </c>
      <c r="D21" s="315">
        <v>69500</v>
      </c>
    </row>
    <row r="22" spans="1:4" ht="38.25" customHeight="1">
      <c r="A22" s="300" t="s">
        <v>95</v>
      </c>
      <c r="B22" s="22" t="s">
        <v>181</v>
      </c>
      <c r="C22" s="315">
        <v>237583</v>
      </c>
      <c r="D22" s="315">
        <v>237583</v>
      </c>
    </row>
    <row r="23" spans="1:4" ht="48" customHeight="1">
      <c r="A23" s="300" t="s">
        <v>151</v>
      </c>
      <c r="B23" s="137" t="s">
        <v>449</v>
      </c>
      <c r="C23" s="315">
        <v>59892</v>
      </c>
      <c r="D23" s="315">
        <v>59892</v>
      </c>
    </row>
    <row r="24" spans="1:4" ht="48" customHeight="1">
      <c r="A24" s="313" t="s">
        <v>23</v>
      </c>
      <c r="B24" s="140" t="s">
        <v>511</v>
      </c>
      <c r="C24" s="123">
        <f>C25</f>
        <v>0</v>
      </c>
      <c r="D24" s="123">
        <f>D25</f>
        <v>8500</v>
      </c>
    </row>
    <row r="25" spans="1:4" ht="48" customHeight="1">
      <c r="A25" s="300" t="s">
        <v>94</v>
      </c>
      <c r="B25" s="137" t="s">
        <v>512</v>
      </c>
      <c r="C25" s="315">
        <v>0</v>
      </c>
      <c r="D25" s="315">
        <v>8500</v>
      </c>
    </row>
    <row r="26" spans="1:4" ht="48" customHeight="1">
      <c r="A26" s="300" t="s">
        <v>23</v>
      </c>
      <c r="B26" s="93" t="s">
        <v>443</v>
      </c>
      <c r="C26" s="123">
        <f>C27</f>
        <v>0</v>
      </c>
      <c r="D26" s="123">
        <f>D27</f>
        <v>5274</v>
      </c>
    </row>
    <row r="27" spans="1:4" ht="48" customHeight="1">
      <c r="A27" s="300" t="s">
        <v>94</v>
      </c>
      <c r="B27" s="329" t="s">
        <v>546</v>
      </c>
      <c r="C27" s="315">
        <v>0</v>
      </c>
      <c r="D27" s="315">
        <v>5274</v>
      </c>
    </row>
    <row r="28" spans="1:4" ht="49.5" customHeight="1">
      <c r="A28" s="301" t="s">
        <v>322</v>
      </c>
      <c r="B28" s="78" t="s">
        <v>446</v>
      </c>
      <c r="C28" s="139">
        <f>C29</f>
        <v>21149</v>
      </c>
      <c r="D28" s="139">
        <f>D29</f>
        <v>21149</v>
      </c>
    </row>
    <row r="29" spans="1:4" ht="45.75" customHeight="1">
      <c r="A29" s="313" t="s">
        <v>22</v>
      </c>
      <c r="B29" s="317" t="s">
        <v>447</v>
      </c>
      <c r="C29" s="123">
        <f>C30</f>
        <v>21149</v>
      </c>
      <c r="D29" s="123">
        <f>D30</f>
        <v>21149</v>
      </c>
    </row>
    <row r="30" spans="1:4" ht="47.25" customHeight="1">
      <c r="A30" s="300" t="s">
        <v>94</v>
      </c>
      <c r="B30" s="137" t="s">
        <v>448</v>
      </c>
      <c r="C30" s="315">
        <v>21149</v>
      </c>
      <c r="D30" s="315">
        <v>21149</v>
      </c>
    </row>
    <row r="31" spans="1:4" ht="42.75" customHeight="1">
      <c r="A31" s="301" t="s">
        <v>227</v>
      </c>
      <c r="B31" s="330" t="s">
        <v>547</v>
      </c>
      <c r="C31" s="139">
        <f>C33</f>
        <v>0</v>
      </c>
      <c r="D31" s="139">
        <f>D33</f>
        <v>100</v>
      </c>
    </row>
    <row r="32" spans="1:4" ht="42.75" customHeight="1">
      <c r="A32" s="299" t="s">
        <v>22</v>
      </c>
      <c r="B32" s="93" t="s">
        <v>549</v>
      </c>
      <c r="C32" s="123">
        <f>C33</f>
        <v>0</v>
      </c>
      <c r="D32" s="123">
        <f>D33</f>
        <v>100</v>
      </c>
    </row>
    <row r="33" spans="1:4" ht="41.25" customHeight="1">
      <c r="A33" s="300" t="s">
        <v>94</v>
      </c>
      <c r="B33" s="329" t="s">
        <v>548</v>
      </c>
      <c r="C33" s="315">
        <v>0</v>
      </c>
      <c r="D33" s="315">
        <v>100</v>
      </c>
    </row>
    <row r="34" spans="1:4" ht="49.5" customHeight="1">
      <c r="A34" s="599" t="s">
        <v>444</v>
      </c>
      <c r="B34" s="599"/>
      <c r="C34" s="141">
        <f>C5+C19+C28+C32</f>
        <v>458587</v>
      </c>
      <c r="D34" s="141">
        <f>D5+D19+D28+D32</f>
        <v>629478</v>
      </c>
    </row>
  </sheetData>
  <sheetProtection/>
  <mergeCells count="6">
    <mergeCell ref="D3:D4"/>
    <mergeCell ref="B1:D1"/>
    <mergeCell ref="A34:B34"/>
    <mergeCell ref="A3:A4"/>
    <mergeCell ref="B3:B4"/>
    <mergeCell ref="C3:C4"/>
  </mergeCells>
  <printOptions/>
  <pageMargins left="1.2" right="0.75" top="0.45" bottom="0.27" header="0.22" footer="0.2"/>
  <pageSetup horizontalDpi="600" verticalDpi="600" orientation="portrait" paperSize="9" scale="56" r:id="rId1"/>
  <headerFooter alignWithMargins="0">
    <oddHeader>&amp;LVámospércs Városi Önkormányzat &amp;R15. sz. melléklet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12.8515625" style="0" customWidth="1"/>
    <col min="2" max="2" width="72.7109375" style="64" customWidth="1"/>
    <col min="3" max="3" width="23.140625" style="80" customWidth="1"/>
    <col min="4" max="4" width="20.28125" style="0" customWidth="1"/>
  </cols>
  <sheetData>
    <row r="1" spans="1:4" ht="33.75" customHeight="1">
      <c r="A1" s="605" t="s">
        <v>349</v>
      </c>
      <c r="B1" s="605"/>
      <c r="C1" s="605"/>
      <c r="D1" s="605"/>
    </row>
    <row r="2" ht="13.5" customHeight="1">
      <c r="C2" s="84"/>
    </row>
    <row r="3" ht="12.75">
      <c r="D3" s="84" t="s">
        <v>79</v>
      </c>
    </row>
    <row r="4" spans="1:4" ht="14.25" customHeight="1">
      <c r="A4" s="599" t="s">
        <v>60</v>
      </c>
      <c r="B4" s="606" t="s">
        <v>137</v>
      </c>
      <c r="C4" s="604" t="s">
        <v>62</v>
      </c>
      <c r="D4" s="604" t="s">
        <v>494</v>
      </c>
    </row>
    <row r="5" spans="1:4" ht="39.75" customHeight="1">
      <c r="A5" s="599"/>
      <c r="B5" s="606"/>
      <c r="C5" s="604"/>
      <c r="D5" s="604"/>
    </row>
    <row r="6" spans="1:4" ht="54" customHeight="1">
      <c r="A6" s="301" t="s">
        <v>194</v>
      </c>
      <c r="B6" s="78" t="s">
        <v>475</v>
      </c>
      <c r="C6" s="134">
        <f>C7+C11+C13+C15</f>
        <v>68999</v>
      </c>
      <c r="D6" s="134">
        <f>D7+D11+D13+D15</f>
        <v>42840</v>
      </c>
    </row>
    <row r="7" spans="1:4" ht="54.75" customHeight="1">
      <c r="A7" s="318" t="s">
        <v>22</v>
      </c>
      <c r="B7" s="142" t="s">
        <v>462</v>
      </c>
      <c r="C7" s="319">
        <f>C8+C9+C10</f>
        <v>64411</v>
      </c>
      <c r="D7" s="319">
        <f>D8+D9+D10</f>
        <v>36252</v>
      </c>
    </row>
    <row r="8" spans="1:4" ht="52.5" customHeight="1">
      <c r="A8" s="318" t="s">
        <v>94</v>
      </c>
      <c r="B8" s="320" t="s">
        <v>469</v>
      </c>
      <c r="C8" s="321">
        <v>28947</v>
      </c>
      <c r="D8" s="321">
        <v>30306</v>
      </c>
    </row>
    <row r="9" spans="1:4" ht="62.25" customHeight="1">
      <c r="A9" s="318" t="s">
        <v>95</v>
      </c>
      <c r="B9" s="320" t="s">
        <v>437</v>
      </c>
      <c r="C9" s="321">
        <v>5946</v>
      </c>
      <c r="D9" s="321">
        <v>5946</v>
      </c>
    </row>
    <row r="10" spans="1:4" ht="54.75" customHeight="1">
      <c r="A10" s="318" t="s">
        <v>151</v>
      </c>
      <c r="B10" s="320" t="s">
        <v>450</v>
      </c>
      <c r="C10" s="321">
        <v>29518</v>
      </c>
      <c r="D10" s="321"/>
    </row>
    <row r="11" spans="1:4" ht="65.25" customHeight="1">
      <c r="A11" s="318" t="s">
        <v>23</v>
      </c>
      <c r="B11" s="322" t="s">
        <v>466</v>
      </c>
      <c r="C11" s="319">
        <f>C12</f>
        <v>320</v>
      </c>
      <c r="D11" s="319">
        <f>D12</f>
        <v>320</v>
      </c>
    </row>
    <row r="12" spans="1:4" ht="49.5" customHeight="1">
      <c r="A12" s="318" t="s">
        <v>94</v>
      </c>
      <c r="B12" s="320" t="s">
        <v>467</v>
      </c>
      <c r="C12" s="321">
        <v>320</v>
      </c>
      <c r="D12" s="321">
        <v>320</v>
      </c>
    </row>
    <row r="13" spans="1:4" ht="49.5" customHeight="1">
      <c r="A13" s="318" t="s">
        <v>24</v>
      </c>
      <c r="B13" s="322" t="s">
        <v>472</v>
      </c>
      <c r="C13" s="319">
        <f>C14</f>
        <v>1213</v>
      </c>
      <c r="D13" s="319">
        <f>D14</f>
        <v>1213</v>
      </c>
    </row>
    <row r="14" spans="1:4" ht="49.5" customHeight="1">
      <c r="A14" s="318" t="s">
        <v>94</v>
      </c>
      <c r="B14" s="316" t="s">
        <v>471</v>
      </c>
      <c r="C14" s="321">
        <v>1213</v>
      </c>
      <c r="D14" s="321">
        <v>1213</v>
      </c>
    </row>
    <row r="15" spans="1:4" ht="65.25" customHeight="1">
      <c r="A15" s="318" t="s">
        <v>25</v>
      </c>
      <c r="B15" s="322" t="s">
        <v>461</v>
      </c>
      <c r="C15" s="319">
        <f>C16+C17</f>
        <v>3055</v>
      </c>
      <c r="D15" s="319">
        <f>D16+D17</f>
        <v>5055</v>
      </c>
    </row>
    <row r="16" spans="1:4" ht="66" customHeight="1">
      <c r="A16" s="318" t="s">
        <v>94</v>
      </c>
      <c r="B16" s="320" t="s">
        <v>468</v>
      </c>
      <c r="C16" s="321">
        <v>3055</v>
      </c>
      <c r="D16" s="321">
        <v>3055</v>
      </c>
    </row>
    <row r="17" spans="1:4" ht="66" customHeight="1">
      <c r="A17" s="318" t="s">
        <v>94</v>
      </c>
      <c r="B17" s="320" t="s">
        <v>510</v>
      </c>
      <c r="C17" s="321"/>
      <c r="D17" s="321">
        <v>2000</v>
      </c>
    </row>
    <row r="18" spans="1:4" ht="52.5" customHeight="1">
      <c r="A18" s="301" t="s">
        <v>233</v>
      </c>
      <c r="B18" s="78" t="s">
        <v>463</v>
      </c>
      <c r="C18" s="134">
        <f>C19+C22+C24+C29+C31</f>
        <v>5849</v>
      </c>
      <c r="D18" s="134">
        <f>D19+D22+D24+D29+D31</f>
        <v>16149</v>
      </c>
    </row>
    <row r="19" spans="1:4" ht="52.5" customHeight="1">
      <c r="A19" s="299" t="s">
        <v>22</v>
      </c>
      <c r="B19" s="142" t="s">
        <v>464</v>
      </c>
      <c r="C19" s="143">
        <f>C20+C21</f>
        <v>5849</v>
      </c>
      <c r="D19" s="143">
        <f>D20+D21</f>
        <v>5849</v>
      </c>
    </row>
    <row r="20" spans="1:4" ht="50.25" customHeight="1">
      <c r="A20" s="313" t="s">
        <v>94</v>
      </c>
      <c r="B20" s="316" t="s">
        <v>476</v>
      </c>
      <c r="C20" s="132">
        <v>3754</v>
      </c>
      <c r="D20" s="132">
        <v>3754</v>
      </c>
    </row>
    <row r="21" spans="1:4" ht="50.25" customHeight="1">
      <c r="A21" s="313" t="s">
        <v>95</v>
      </c>
      <c r="B21" s="316" t="s">
        <v>473</v>
      </c>
      <c r="C21" s="132">
        <v>2095</v>
      </c>
      <c r="D21" s="132">
        <v>2095</v>
      </c>
    </row>
    <row r="22" spans="1:4" ht="50.25" customHeight="1">
      <c r="A22" s="313" t="s">
        <v>23</v>
      </c>
      <c r="B22" s="140" t="s">
        <v>550</v>
      </c>
      <c r="C22" s="133">
        <f>C23</f>
        <v>0</v>
      </c>
      <c r="D22" s="133">
        <f>D23</f>
        <v>8000</v>
      </c>
    </row>
    <row r="23" spans="1:4" ht="50.25" customHeight="1">
      <c r="A23" s="313" t="s">
        <v>94</v>
      </c>
      <c r="B23" s="316" t="s">
        <v>551</v>
      </c>
      <c r="C23" s="132"/>
      <c r="D23" s="132">
        <v>8000</v>
      </c>
    </row>
    <row r="24" spans="1:4" ht="50.25" customHeight="1">
      <c r="A24" s="313" t="s">
        <v>24</v>
      </c>
      <c r="B24" s="140" t="s">
        <v>552</v>
      </c>
      <c r="C24" s="133">
        <f>C25+C26+C27+C28</f>
        <v>0</v>
      </c>
      <c r="D24" s="133">
        <f>D25+D26+D27+D28</f>
        <v>1500</v>
      </c>
    </row>
    <row r="25" spans="1:4" ht="50.25" customHeight="1">
      <c r="A25" s="313" t="s">
        <v>94</v>
      </c>
      <c r="B25" s="316" t="s">
        <v>554</v>
      </c>
      <c r="C25" s="132"/>
      <c r="D25" s="132">
        <v>200</v>
      </c>
    </row>
    <row r="26" spans="1:4" ht="50.25" customHeight="1">
      <c r="A26" s="313" t="s">
        <v>95</v>
      </c>
      <c r="B26" s="316" t="s">
        <v>553</v>
      </c>
      <c r="C26" s="132"/>
      <c r="D26" s="132">
        <v>200</v>
      </c>
    </row>
    <row r="27" spans="1:4" ht="50.25" customHeight="1">
      <c r="A27" s="313" t="s">
        <v>151</v>
      </c>
      <c r="B27" s="316" t="s">
        <v>555</v>
      </c>
      <c r="C27" s="132"/>
      <c r="D27" s="132">
        <v>100</v>
      </c>
    </row>
    <row r="28" spans="1:4" ht="50.25" customHeight="1">
      <c r="A28" s="313" t="s">
        <v>525</v>
      </c>
      <c r="B28" s="316" t="s">
        <v>556</v>
      </c>
      <c r="C28" s="132"/>
      <c r="D28" s="132">
        <v>1000</v>
      </c>
    </row>
    <row r="29" spans="1:4" ht="50.25" customHeight="1">
      <c r="A29" s="313" t="s">
        <v>308</v>
      </c>
      <c r="B29" s="140" t="s">
        <v>557</v>
      </c>
      <c r="C29" s="133">
        <f>C30</f>
        <v>0</v>
      </c>
      <c r="D29" s="133">
        <f>D30</f>
        <v>500</v>
      </c>
    </row>
    <row r="30" spans="1:4" ht="50.25" customHeight="1">
      <c r="A30" s="313" t="s">
        <v>94</v>
      </c>
      <c r="B30" s="316" t="s">
        <v>558</v>
      </c>
      <c r="C30" s="132"/>
      <c r="D30" s="132">
        <v>500</v>
      </c>
    </row>
    <row r="31" spans="1:4" ht="50.25" customHeight="1">
      <c r="A31" s="313" t="s">
        <v>31</v>
      </c>
      <c r="B31" s="140" t="s">
        <v>559</v>
      </c>
      <c r="C31" s="133">
        <f>C32</f>
        <v>0</v>
      </c>
      <c r="D31" s="133">
        <f>D32</f>
        <v>300</v>
      </c>
    </row>
    <row r="32" spans="1:4" ht="50.25" customHeight="1">
      <c r="A32" s="313" t="s">
        <v>94</v>
      </c>
      <c r="B32" s="316" t="s">
        <v>560</v>
      </c>
      <c r="C32" s="132"/>
      <c r="D32" s="132">
        <v>300</v>
      </c>
    </row>
    <row r="33" spans="1:4" ht="50.25" customHeight="1">
      <c r="A33" s="301" t="s">
        <v>208</v>
      </c>
      <c r="B33" s="78" t="s">
        <v>508</v>
      </c>
      <c r="C33" s="207">
        <f>C34</f>
        <v>0</v>
      </c>
      <c r="D33" s="207">
        <f>D34</f>
        <v>118072</v>
      </c>
    </row>
    <row r="34" spans="1:4" ht="50.25" customHeight="1">
      <c r="A34" s="318" t="s">
        <v>22</v>
      </c>
      <c r="B34" s="142" t="s">
        <v>462</v>
      </c>
      <c r="C34" s="133">
        <f>C35</f>
        <v>0</v>
      </c>
      <c r="D34" s="133">
        <f>D35</f>
        <v>118072</v>
      </c>
    </row>
    <row r="35" spans="1:4" ht="50.25" customHeight="1">
      <c r="A35" s="318" t="s">
        <v>151</v>
      </c>
      <c r="B35" s="320" t="s">
        <v>509</v>
      </c>
      <c r="C35" s="132"/>
      <c r="D35" s="132">
        <v>118072</v>
      </c>
    </row>
    <row r="36" spans="1:5" ht="45.75" customHeight="1">
      <c r="A36" s="599" t="s">
        <v>465</v>
      </c>
      <c r="B36" s="599"/>
      <c r="C36" s="141">
        <f>C18+C6+C33</f>
        <v>74848</v>
      </c>
      <c r="D36" s="141">
        <f>D18+D6+D33</f>
        <v>177061</v>
      </c>
      <c r="E36" s="2"/>
    </row>
  </sheetData>
  <sheetProtection/>
  <mergeCells count="6">
    <mergeCell ref="D4:D5"/>
    <mergeCell ref="A1:D1"/>
    <mergeCell ref="A36:B36"/>
    <mergeCell ref="A4:A5"/>
    <mergeCell ref="B4:B5"/>
    <mergeCell ref="C4:C5"/>
  </mergeCells>
  <printOptions/>
  <pageMargins left="0.83" right="0.21" top="0.76" bottom="1" header="0.5" footer="0.5"/>
  <pageSetup horizontalDpi="600" verticalDpi="600" orientation="portrait" paperSize="9" scale="70" r:id="rId1"/>
  <headerFooter alignWithMargins="0">
    <oddHeader>&amp;LVámospércs Városi Önkormányzat&amp;R16.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5" sqref="F5"/>
    </sheetView>
  </sheetViews>
  <sheetFormatPr defaultColWidth="8.00390625" defaultRowHeight="12.75"/>
  <cols>
    <col min="1" max="1" width="7.57421875" style="187" customWidth="1"/>
    <col min="2" max="2" width="44.7109375" style="57" customWidth="1"/>
    <col min="3" max="3" width="21.57421875" style="57" customWidth="1"/>
    <col min="4" max="4" width="22.8515625" style="56" customWidth="1"/>
    <col min="5" max="16384" width="8.00390625" style="56" customWidth="1"/>
  </cols>
  <sheetData>
    <row r="1" ht="42.75" customHeight="1"/>
    <row r="2" spans="1:4" s="188" customFormat="1" ht="42.75" customHeight="1">
      <c r="A2" s="608" t="s">
        <v>438</v>
      </c>
      <c r="B2" s="608"/>
      <c r="C2" s="608"/>
      <c r="D2" s="608"/>
    </row>
    <row r="3" spans="1:4" s="188" customFormat="1" ht="42.75" customHeight="1">
      <c r="A3" s="189"/>
      <c r="B3" s="189"/>
      <c r="D3" s="323" t="s">
        <v>79</v>
      </c>
    </row>
    <row r="4" spans="1:4" ht="39" customHeight="1">
      <c r="A4" s="324" t="s">
        <v>34</v>
      </c>
      <c r="B4" s="190" t="s">
        <v>137</v>
      </c>
      <c r="C4" s="190" t="s">
        <v>62</v>
      </c>
      <c r="D4" s="190" t="s">
        <v>494</v>
      </c>
    </row>
    <row r="5" spans="1:4" s="194" customFormat="1" ht="51" customHeight="1">
      <c r="A5" s="191" t="s">
        <v>22</v>
      </c>
      <c r="B5" s="192" t="s">
        <v>297</v>
      </c>
      <c r="C5" s="193">
        <v>40000</v>
      </c>
      <c r="D5" s="193">
        <v>30443</v>
      </c>
    </row>
    <row r="6" spans="1:4" s="194" customFormat="1" ht="51" customHeight="1">
      <c r="A6" s="191" t="s">
        <v>23</v>
      </c>
      <c r="B6" s="192" t="s">
        <v>298</v>
      </c>
      <c r="C6" s="193"/>
      <c r="D6" s="193"/>
    </row>
    <row r="7" spans="1:4" s="196" customFormat="1" ht="46.5" customHeight="1">
      <c r="A7" s="607" t="s">
        <v>96</v>
      </c>
      <c r="B7" s="607"/>
      <c r="C7" s="195">
        <f>C5+C6</f>
        <v>40000</v>
      </c>
      <c r="D7" s="195">
        <f>D5+D6</f>
        <v>30443</v>
      </c>
    </row>
    <row r="8" spans="1:3" s="199" customFormat="1" ht="19.5" customHeight="1">
      <c r="A8" s="197"/>
      <c r="B8" s="198"/>
      <c r="C8" s="198"/>
    </row>
    <row r="9" spans="1:3" s="200" customFormat="1" ht="19.5" customHeight="1">
      <c r="A9" s="197"/>
      <c r="B9" s="198"/>
      <c r="C9" s="198"/>
    </row>
    <row r="10" spans="1:3" s="200" customFormat="1" ht="19.5" customHeight="1">
      <c r="A10" s="197"/>
      <c r="B10" s="198"/>
      <c r="C10" s="198"/>
    </row>
    <row r="11" spans="1:3" s="201" customFormat="1" ht="19.5" customHeight="1">
      <c r="A11" s="187"/>
      <c r="B11" s="57"/>
      <c r="C11" s="57"/>
    </row>
    <row r="12" spans="1:3" s="202" customFormat="1" ht="34.5" customHeight="1">
      <c r="A12" s="187"/>
      <c r="B12" s="57"/>
      <c r="C12" s="57"/>
    </row>
    <row r="13" spans="1:3" s="203" customFormat="1" ht="33.75" customHeight="1">
      <c r="A13" s="187"/>
      <c r="B13" s="57"/>
      <c r="C13" s="57"/>
    </row>
    <row r="14" spans="1:3" s="204" customFormat="1" ht="23.25" customHeight="1">
      <c r="A14" s="187"/>
      <c r="B14" s="57"/>
      <c r="C14" s="57"/>
    </row>
    <row r="15" spans="1:3" s="204" customFormat="1" ht="23.25" customHeight="1">
      <c r="A15" s="187"/>
      <c r="B15" s="57"/>
      <c r="C15" s="57"/>
    </row>
    <row r="16" spans="1:3" s="201" customFormat="1" ht="23.25" customHeight="1">
      <c r="A16" s="187"/>
      <c r="B16" s="57"/>
      <c r="C16" s="57"/>
    </row>
    <row r="17" spans="1:3" s="201" customFormat="1" ht="23.25" customHeight="1">
      <c r="A17" s="187"/>
      <c r="B17" s="57"/>
      <c r="C17" s="57"/>
    </row>
    <row r="18" spans="1:3" s="202" customFormat="1" ht="36.75" customHeight="1">
      <c r="A18" s="187"/>
      <c r="B18" s="57"/>
      <c r="C18" s="57"/>
    </row>
  </sheetData>
  <sheetProtection/>
  <mergeCells count="2">
    <mergeCell ref="A7:B7"/>
    <mergeCell ref="A2:D2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&amp;LVámospércs Városi Önkormányzat&amp;R17.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77.140625" style="0" customWidth="1"/>
  </cols>
  <sheetData>
    <row r="1" spans="1:3" ht="71.25" customHeight="1">
      <c r="A1" s="333" t="s">
        <v>156</v>
      </c>
      <c r="B1" s="333"/>
      <c r="C1" s="333"/>
    </row>
    <row r="2" spans="1:3" ht="51" customHeight="1">
      <c r="A2" s="78" t="s">
        <v>157</v>
      </c>
      <c r="B2" s="78" t="s">
        <v>158</v>
      </c>
      <c r="C2" s="78" t="s">
        <v>137</v>
      </c>
    </row>
    <row r="3" spans="1:3" ht="41.25" customHeight="1">
      <c r="A3" s="78" t="s">
        <v>20</v>
      </c>
      <c r="B3" s="78"/>
      <c r="C3" s="78" t="s">
        <v>359</v>
      </c>
    </row>
    <row r="4" spans="1:3" ht="41.25" customHeight="1">
      <c r="A4" s="334"/>
      <c r="B4" s="86" t="s">
        <v>22</v>
      </c>
      <c r="C4" s="136" t="s">
        <v>113</v>
      </c>
    </row>
    <row r="5" spans="1:3" ht="30.75" customHeight="1">
      <c r="A5" s="335"/>
      <c r="B5" s="125" t="s">
        <v>23</v>
      </c>
      <c r="C5" s="131" t="s">
        <v>138</v>
      </c>
    </row>
    <row r="6" spans="1:3" ht="30.75" customHeight="1">
      <c r="A6" s="335"/>
      <c r="B6" s="86" t="s">
        <v>24</v>
      </c>
      <c r="C6" s="131" t="s">
        <v>302</v>
      </c>
    </row>
    <row r="7" spans="1:3" ht="31.5" customHeight="1">
      <c r="A7" s="335"/>
      <c r="B7" s="86" t="s">
        <v>25</v>
      </c>
      <c r="C7" s="131" t="s">
        <v>360</v>
      </c>
    </row>
    <row r="8" spans="1:3" ht="33" customHeight="1">
      <c r="A8" s="335"/>
      <c r="B8" s="125" t="s">
        <v>31</v>
      </c>
      <c r="C8" s="131" t="s">
        <v>139</v>
      </c>
    </row>
    <row r="9" spans="1:3" ht="32.25" customHeight="1">
      <c r="A9" s="336"/>
      <c r="B9" s="86" t="s">
        <v>26</v>
      </c>
      <c r="C9" s="131" t="s">
        <v>140</v>
      </c>
    </row>
  </sheetData>
  <sheetProtection/>
  <mergeCells count="2">
    <mergeCell ref="A1:C1"/>
    <mergeCell ref="A4:A9"/>
  </mergeCells>
  <printOptions/>
  <pageMargins left="1.1" right="0.75" top="1" bottom="1" header="0.5" footer="0.5"/>
  <pageSetup horizontalDpi="600" verticalDpi="600" orientation="portrait" paperSize="9" scale="86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1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5.8515625" style="227" customWidth="1"/>
    <col min="2" max="2" width="55.421875" style="227" customWidth="1"/>
    <col min="3" max="3" width="11.421875" style="228" customWidth="1"/>
    <col min="4" max="4" width="11.00390625" style="228" customWidth="1"/>
    <col min="5" max="5" width="10.28125" style="228" customWidth="1"/>
    <col min="6" max="6" width="11.57421875" style="228" customWidth="1"/>
    <col min="7" max="7" width="5.8515625" style="227" customWidth="1"/>
    <col min="8" max="8" width="52.8515625" style="227" customWidth="1"/>
    <col min="9" max="9" width="11.8515625" style="228" customWidth="1"/>
    <col min="10" max="10" width="11.00390625" style="228" customWidth="1"/>
    <col min="11" max="11" width="10.57421875" style="228" customWidth="1"/>
    <col min="12" max="12" width="11.421875" style="228" customWidth="1"/>
    <col min="13" max="13" width="9.140625" style="219" customWidth="1"/>
    <col min="14" max="14" width="10.00390625" style="219" bestFit="1" customWidth="1"/>
    <col min="15" max="16384" width="9.140625" style="219" customWidth="1"/>
  </cols>
  <sheetData>
    <row r="1" spans="1:12" ht="15">
      <c r="A1" s="378" t="s">
        <v>361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9.5" customHeight="1">
      <c r="A3" s="1" t="s">
        <v>364</v>
      </c>
      <c r="H3" s="229" t="s">
        <v>262</v>
      </c>
      <c r="I3" s="229"/>
      <c r="L3" s="230" t="s">
        <v>79</v>
      </c>
    </row>
    <row r="4" spans="1:12" s="231" customFormat="1" ht="12.75" customHeight="1">
      <c r="A4" s="370" t="s">
        <v>34</v>
      </c>
      <c r="B4" s="368" t="s">
        <v>30</v>
      </c>
      <c r="C4" s="337" t="s">
        <v>375</v>
      </c>
      <c r="D4" s="337" t="s">
        <v>488</v>
      </c>
      <c r="E4" s="337" t="s">
        <v>489</v>
      </c>
      <c r="F4" s="337" t="s">
        <v>490</v>
      </c>
      <c r="G4" s="370" t="s">
        <v>34</v>
      </c>
      <c r="H4" s="368" t="s">
        <v>35</v>
      </c>
      <c r="I4" s="337" t="s">
        <v>375</v>
      </c>
      <c r="J4" s="337" t="s">
        <v>488</v>
      </c>
      <c r="K4" s="337" t="s">
        <v>489</v>
      </c>
      <c r="L4" s="337" t="s">
        <v>490</v>
      </c>
    </row>
    <row r="5" spans="1:12" s="231" customFormat="1" ht="12.75" customHeight="1">
      <c r="A5" s="370"/>
      <c r="B5" s="368"/>
      <c r="C5" s="366"/>
      <c r="D5" s="366"/>
      <c r="E5" s="338"/>
      <c r="F5" s="366"/>
      <c r="G5" s="370"/>
      <c r="H5" s="368"/>
      <c r="I5" s="366"/>
      <c r="J5" s="366"/>
      <c r="K5" s="338"/>
      <c r="L5" s="366"/>
    </row>
    <row r="6" spans="1:12" s="231" customFormat="1" ht="26.25" customHeight="1">
      <c r="A6" s="371"/>
      <c r="B6" s="369"/>
      <c r="C6" s="367"/>
      <c r="D6" s="367"/>
      <c r="E6" s="339"/>
      <c r="F6" s="367"/>
      <c r="G6" s="371"/>
      <c r="H6" s="369"/>
      <c r="I6" s="367"/>
      <c r="J6" s="367"/>
      <c r="K6" s="339"/>
      <c r="L6" s="367"/>
    </row>
    <row r="7" spans="1:12" s="231" customFormat="1" ht="15">
      <c r="A7" s="357" t="s">
        <v>2</v>
      </c>
      <c r="B7" s="362"/>
      <c r="C7" s="362"/>
      <c r="D7" s="362"/>
      <c r="E7" s="362"/>
      <c r="F7" s="362"/>
      <c r="G7" s="357" t="s">
        <v>4</v>
      </c>
      <c r="H7" s="362"/>
      <c r="I7" s="362"/>
      <c r="J7" s="362"/>
      <c r="K7" s="362"/>
      <c r="L7" s="358"/>
    </row>
    <row r="8" spans="1:12" s="231" customFormat="1" ht="15">
      <c r="A8" s="232" t="s">
        <v>22</v>
      </c>
      <c r="B8" s="233" t="s">
        <v>376</v>
      </c>
      <c r="C8" s="234">
        <f aca="true" t="shared" si="0" ref="C8:F19">SUM(C53,C99)</f>
        <v>81091</v>
      </c>
      <c r="D8" s="234">
        <f t="shared" si="0"/>
        <v>6450</v>
      </c>
      <c r="E8" s="234">
        <f t="shared" si="0"/>
        <v>0</v>
      </c>
      <c r="F8" s="234">
        <f t="shared" si="0"/>
        <v>87541</v>
      </c>
      <c r="G8" s="232" t="s">
        <v>22</v>
      </c>
      <c r="H8" s="235" t="s">
        <v>89</v>
      </c>
      <c r="I8" s="234">
        <f aca="true" t="shared" si="1" ref="I8:L10">SUM(I53,I99)</f>
        <v>290872</v>
      </c>
      <c r="J8" s="234">
        <f t="shared" si="1"/>
        <v>120095</v>
      </c>
      <c r="K8" s="234">
        <f t="shared" si="1"/>
        <v>1300</v>
      </c>
      <c r="L8" s="234">
        <f t="shared" si="1"/>
        <v>412267</v>
      </c>
    </row>
    <row r="9" spans="1:12" s="231" customFormat="1" ht="15">
      <c r="A9" s="232" t="s">
        <v>23</v>
      </c>
      <c r="B9" s="233" t="s">
        <v>84</v>
      </c>
      <c r="C9" s="234">
        <f t="shared" si="0"/>
        <v>116000</v>
      </c>
      <c r="D9" s="234">
        <f t="shared" si="0"/>
        <v>0</v>
      </c>
      <c r="E9" s="234">
        <f t="shared" si="0"/>
        <v>18500</v>
      </c>
      <c r="F9" s="234">
        <f t="shared" si="0"/>
        <v>134500</v>
      </c>
      <c r="G9" s="232" t="s">
        <v>23</v>
      </c>
      <c r="H9" s="235" t="s">
        <v>382</v>
      </c>
      <c r="I9" s="234">
        <f t="shared" si="1"/>
        <v>70194</v>
      </c>
      <c r="J9" s="234">
        <f t="shared" si="1"/>
        <v>15611</v>
      </c>
      <c r="K9" s="234">
        <f t="shared" si="1"/>
        <v>0</v>
      </c>
      <c r="L9" s="234">
        <f t="shared" si="1"/>
        <v>85805</v>
      </c>
    </row>
    <row r="10" spans="1:12" s="231" customFormat="1" ht="15">
      <c r="A10" s="236" t="s">
        <v>50</v>
      </c>
      <c r="B10" s="237" t="s">
        <v>85</v>
      </c>
      <c r="C10" s="238">
        <f t="shared" si="0"/>
        <v>105000</v>
      </c>
      <c r="D10" s="238">
        <f t="shared" si="0"/>
        <v>0</v>
      </c>
      <c r="E10" s="238">
        <f t="shared" si="0"/>
        <v>18000</v>
      </c>
      <c r="F10" s="238">
        <f t="shared" si="0"/>
        <v>123000</v>
      </c>
      <c r="G10" s="232" t="s">
        <v>24</v>
      </c>
      <c r="H10" s="235" t="s">
        <v>90</v>
      </c>
      <c r="I10" s="234">
        <f t="shared" si="1"/>
        <v>223346</v>
      </c>
      <c r="J10" s="234">
        <f t="shared" si="1"/>
        <v>52835</v>
      </c>
      <c r="K10" s="234">
        <f t="shared" si="1"/>
        <v>21512</v>
      </c>
      <c r="L10" s="234">
        <f t="shared" si="1"/>
        <v>297693</v>
      </c>
    </row>
    <row r="11" spans="1:12" s="231" customFormat="1" ht="15">
      <c r="A11" s="236" t="s">
        <v>36</v>
      </c>
      <c r="B11" s="237" t="s">
        <v>40</v>
      </c>
      <c r="C11" s="238">
        <f t="shared" si="0"/>
        <v>10000</v>
      </c>
      <c r="D11" s="238">
        <f t="shared" si="0"/>
        <v>0</v>
      </c>
      <c r="E11" s="238">
        <f t="shared" si="0"/>
        <v>0</v>
      </c>
      <c r="F11" s="238">
        <f t="shared" si="0"/>
        <v>10000</v>
      </c>
      <c r="G11" s="232" t="s">
        <v>25</v>
      </c>
      <c r="H11" s="235" t="s">
        <v>234</v>
      </c>
      <c r="I11" s="234">
        <f aca="true" t="shared" si="2" ref="I11:L14">I56+I102</f>
        <v>114848</v>
      </c>
      <c r="J11" s="234">
        <f t="shared" si="2"/>
        <v>-28502</v>
      </c>
      <c r="K11" s="234">
        <f t="shared" si="2"/>
        <v>3086</v>
      </c>
      <c r="L11" s="234">
        <f t="shared" si="2"/>
        <v>89432</v>
      </c>
    </row>
    <row r="12" spans="1:12" s="231" customFormat="1" ht="15">
      <c r="A12" s="236" t="s">
        <v>39</v>
      </c>
      <c r="B12" s="237" t="s">
        <v>153</v>
      </c>
      <c r="C12" s="238">
        <f t="shared" si="0"/>
        <v>1000</v>
      </c>
      <c r="D12" s="238">
        <f t="shared" si="0"/>
        <v>0</v>
      </c>
      <c r="E12" s="238">
        <f t="shared" si="0"/>
        <v>500</v>
      </c>
      <c r="F12" s="238">
        <f t="shared" si="0"/>
        <v>1500</v>
      </c>
      <c r="G12" s="239" t="s">
        <v>51</v>
      </c>
      <c r="H12" s="237" t="s">
        <v>460</v>
      </c>
      <c r="I12" s="238">
        <f t="shared" si="2"/>
        <v>68999</v>
      </c>
      <c r="J12" s="238">
        <f t="shared" si="2"/>
        <v>-26159</v>
      </c>
      <c r="K12" s="238">
        <f t="shared" si="2"/>
        <v>0</v>
      </c>
      <c r="L12" s="238">
        <f t="shared" si="2"/>
        <v>42840</v>
      </c>
    </row>
    <row r="13" spans="1:12" s="231" customFormat="1" ht="15">
      <c r="A13" s="240" t="s">
        <v>24</v>
      </c>
      <c r="B13" s="235" t="s">
        <v>235</v>
      </c>
      <c r="C13" s="234">
        <f t="shared" si="0"/>
        <v>494691</v>
      </c>
      <c r="D13" s="234">
        <f t="shared" si="0"/>
        <v>215845</v>
      </c>
      <c r="E13" s="234">
        <f t="shared" si="0"/>
        <v>30317</v>
      </c>
      <c r="F13" s="234">
        <f t="shared" si="0"/>
        <v>740853</v>
      </c>
      <c r="G13" s="239" t="s">
        <v>52</v>
      </c>
      <c r="H13" s="237" t="s">
        <v>474</v>
      </c>
      <c r="I13" s="238">
        <f t="shared" si="2"/>
        <v>5849</v>
      </c>
      <c r="J13" s="238">
        <f t="shared" si="2"/>
        <v>10300</v>
      </c>
      <c r="K13" s="238">
        <f t="shared" si="2"/>
        <v>0</v>
      </c>
      <c r="L13" s="238">
        <f t="shared" si="2"/>
        <v>16149</v>
      </c>
    </row>
    <row r="14" spans="1:12" s="231" customFormat="1" ht="15">
      <c r="A14" s="239" t="s">
        <v>41</v>
      </c>
      <c r="B14" s="241" t="s">
        <v>236</v>
      </c>
      <c r="C14" s="238">
        <f t="shared" si="0"/>
        <v>414228</v>
      </c>
      <c r="D14" s="238">
        <f t="shared" si="0"/>
        <v>70178</v>
      </c>
      <c r="E14" s="238">
        <f t="shared" si="0"/>
        <v>28967</v>
      </c>
      <c r="F14" s="238">
        <f t="shared" si="0"/>
        <v>513373</v>
      </c>
      <c r="G14" s="239" t="s">
        <v>53</v>
      </c>
      <c r="H14" s="237" t="s">
        <v>237</v>
      </c>
      <c r="I14" s="238">
        <f t="shared" si="2"/>
        <v>40000</v>
      </c>
      <c r="J14" s="238">
        <f t="shared" si="2"/>
        <v>-12643</v>
      </c>
      <c r="K14" s="238">
        <f t="shared" si="2"/>
        <v>3086</v>
      </c>
      <c r="L14" s="238">
        <f t="shared" si="2"/>
        <v>30443</v>
      </c>
    </row>
    <row r="15" spans="1:12" s="231" customFormat="1" ht="15">
      <c r="A15" s="239" t="s">
        <v>56</v>
      </c>
      <c r="B15" s="237" t="s">
        <v>238</v>
      </c>
      <c r="C15" s="238">
        <f t="shared" si="0"/>
        <v>0</v>
      </c>
      <c r="D15" s="238">
        <f t="shared" si="0"/>
        <v>0</v>
      </c>
      <c r="E15" s="238">
        <f t="shared" si="0"/>
        <v>0</v>
      </c>
      <c r="F15" s="238">
        <f t="shared" si="0"/>
        <v>0</v>
      </c>
      <c r="G15" s="242" t="s">
        <v>31</v>
      </c>
      <c r="H15" s="233" t="s">
        <v>14</v>
      </c>
      <c r="I15" s="234">
        <f>SUM(I60,I106)</f>
        <v>30190</v>
      </c>
      <c r="J15" s="234">
        <f>SUM(J60,J106)</f>
        <v>63722</v>
      </c>
      <c r="K15" s="234">
        <f>SUM(K60,K106)</f>
        <v>23989</v>
      </c>
      <c r="L15" s="234">
        <f>SUM(L60,L106)</f>
        <v>117901</v>
      </c>
    </row>
    <row r="16" spans="1:12" s="231" customFormat="1" ht="15">
      <c r="A16" s="239" t="s">
        <v>57</v>
      </c>
      <c r="B16" s="241" t="s">
        <v>380</v>
      </c>
      <c r="C16" s="238">
        <f t="shared" si="0"/>
        <v>80463</v>
      </c>
      <c r="D16" s="238">
        <f t="shared" si="0"/>
        <v>145667</v>
      </c>
      <c r="E16" s="238">
        <f t="shared" si="0"/>
        <v>1350</v>
      </c>
      <c r="F16" s="238">
        <f t="shared" si="0"/>
        <v>227480</v>
      </c>
      <c r="G16" s="372"/>
      <c r="H16" s="373"/>
      <c r="I16" s="373"/>
      <c r="J16" s="373"/>
      <c r="K16" s="373"/>
      <c r="L16" s="374"/>
    </row>
    <row r="17" spans="1:12" s="231" customFormat="1" ht="15">
      <c r="A17" s="242" t="s">
        <v>25</v>
      </c>
      <c r="B17" s="235" t="s">
        <v>381</v>
      </c>
      <c r="C17" s="234">
        <f t="shared" si="0"/>
        <v>0</v>
      </c>
      <c r="D17" s="234">
        <f t="shared" si="0"/>
        <v>100</v>
      </c>
      <c r="E17" s="234">
        <f t="shared" si="0"/>
        <v>0</v>
      </c>
      <c r="F17" s="234">
        <f t="shared" si="0"/>
        <v>100</v>
      </c>
      <c r="G17" s="379"/>
      <c r="H17" s="380"/>
      <c r="I17" s="380"/>
      <c r="J17" s="380"/>
      <c r="K17" s="380"/>
      <c r="L17" s="381"/>
    </row>
    <row r="18" spans="1:12" s="231" customFormat="1" ht="14.25" customHeight="1">
      <c r="A18" s="357" t="s">
        <v>86</v>
      </c>
      <c r="B18" s="358"/>
      <c r="C18" s="243">
        <f t="shared" si="0"/>
        <v>691782</v>
      </c>
      <c r="D18" s="243">
        <f t="shared" si="0"/>
        <v>222395</v>
      </c>
      <c r="E18" s="243">
        <f t="shared" si="0"/>
        <v>48817</v>
      </c>
      <c r="F18" s="243">
        <f t="shared" si="0"/>
        <v>962994</v>
      </c>
      <c r="G18" s="357" t="s">
        <v>91</v>
      </c>
      <c r="H18" s="358"/>
      <c r="I18" s="243">
        <f>SUM(I63,I109)</f>
        <v>729450</v>
      </c>
      <c r="J18" s="243">
        <f>SUM(J63,J109)</f>
        <v>223761</v>
      </c>
      <c r="K18" s="243">
        <f>SUM(K63,K109)</f>
        <v>49887</v>
      </c>
      <c r="L18" s="243">
        <f>SUM(L63,L109)</f>
        <v>1003098</v>
      </c>
    </row>
    <row r="19" spans="1:12" s="245" customFormat="1" ht="15.75">
      <c r="A19" s="352" t="s">
        <v>240</v>
      </c>
      <c r="B19" s="353"/>
      <c r="C19" s="244">
        <f t="shared" si="0"/>
        <v>-37668</v>
      </c>
      <c r="D19" s="244">
        <f t="shared" si="0"/>
        <v>-1366</v>
      </c>
      <c r="E19" s="244">
        <f t="shared" si="0"/>
        <v>-1070</v>
      </c>
      <c r="F19" s="244">
        <f t="shared" si="0"/>
        <v>-40104</v>
      </c>
      <c r="G19" s="429"/>
      <c r="H19" s="430"/>
      <c r="I19" s="430"/>
      <c r="J19" s="430"/>
      <c r="K19" s="430"/>
      <c r="L19" s="431"/>
    </row>
    <row r="20" spans="1:12" s="245" customFormat="1" ht="15">
      <c r="A20" s="349"/>
      <c r="B20" s="350"/>
      <c r="C20" s="350"/>
      <c r="D20" s="350"/>
      <c r="E20" s="350"/>
      <c r="F20" s="351"/>
      <c r="G20" s="432"/>
      <c r="H20" s="433"/>
      <c r="I20" s="433"/>
      <c r="J20" s="433"/>
      <c r="K20" s="433"/>
      <c r="L20" s="434"/>
    </row>
    <row r="21" spans="1:12" s="231" customFormat="1" ht="15">
      <c r="A21" s="232" t="s">
        <v>31</v>
      </c>
      <c r="B21" s="235" t="s">
        <v>241</v>
      </c>
      <c r="C21" s="234">
        <f>SUM(C66,C112)-331720</f>
        <v>37668</v>
      </c>
      <c r="D21" s="234">
        <f>SUM(D66,D112)+2330</f>
        <v>1366</v>
      </c>
      <c r="E21" s="234">
        <f>SUM(E66,E112)-2520</f>
        <v>1070</v>
      </c>
      <c r="F21" s="234">
        <f>SUM(F66,F112)-331910</f>
        <v>40104</v>
      </c>
      <c r="G21" s="432"/>
      <c r="H21" s="433"/>
      <c r="I21" s="433"/>
      <c r="J21" s="433"/>
      <c r="K21" s="433"/>
      <c r="L21" s="434"/>
    </row>
    <row r="22" spans="1:12" s="231" customFormat="1" ht="15">
      <c r="A22" s="239" t="s">
        <v>242</v>
      </c>
      <c r="B22" s="246" t="s">
        <v>243</v>
      </c>
      <c r="C22" s="238">
        <f>SUM(C67,C113)-331720</f>
        <v>0</v>
      </c>
      <c r="D22" s="238">
        <f>SUM(D67,D113)+2330</f>
        <v>0</v>
      </c>
      <c r="E22" s="238">
        <f>SUM(E67,E113)-2520</f>
        <v>0</v>
      </c>
      <c r="F22" s="238">
        <f>SUM(F67,F113)-331910</f>
        <v>0</v>
      </c>
      <c r="G22" s="435"/>
      <c r="H22" s="436"/>
      <c r="I22" s="436"/>
      <c r="J22" s="436"/>
      <c r="K22" s="436"/>
      <c r="L22" s="437"/>
    </row>
    <row r="23" spans="1:12" s="231" customFormat="1" ht="15">
      <c r="A23" s="239" t="s">
        <v>244</v>
      </c>
      <c r="B23" s="237" t="s">
        <v>245</v>
      </c>
      <c r="C23" s="238">
        <f>SUM(C68,C114)</f>
        <v>37668</v>
      </c>
      <c r="D23" s="238">
        <f aca="true" t="shared" si="3" ref="D23:F25">SUM(D68,D114)</f>
        <v>1366</v>
      </c>
      <c r="E23" s="238">
        <f t="shared" si="3"/>
        <v>1070</v>
      </c>
      <c r="F23" s="238">
        <f t="shared" si="3"/>
        <v>40104</v>
      </c>
      <c r="G23" s="242" t="s">
        <v>26</v>
      </c>
      <c r="H23" s="233" t="s">
        <v>176</v>
      </c>
      <c r="I23" s="234">
        <f>SUM(I68,I114)-331720</f>
        <v>0</v>
      </c>
      <c r="J23" s="234">
        <f>SUM(J68,J114)+2330</f>
        <v>0</v>
      </c>
      <c r="K23" s="234">
        <f>SUM(K68,K114)-2520</f>
        <v>0</v>
      </c>
      <c r="L23" s="234">
        <f>SUM(L68,L114)-331910</f>
        <v>0</v>
      </c>
    </row>
    <row r="24" spans="1:12" s="231" customFormat="1" ht="15">
      <c r="A24" s="239" t="s">
        <v>246</v>
      </c>
      <c r="B24" s="237" t="s">
        <v>247</v>
      </c>
      <c r="C24" s="238">
        <f>SUM(C69,C115)</f>
        <v>0</v>
      </c>
      <c r="D24" s="238">
        <f t="shared" si="3"/>
        <v>0</v>
      </c>
      <c r="E24" s="238">
        <f t="shared" si="3"/>
        <v>0</v>
      </c>
      <c r="F24" s="238">
        <f t="shared" si="3"/>
        <v>0</v>
      </c>
      <c r="G24" s="239" t="s">
        <v>377</v>
      </c>
      <c r="H24" s="237" t="s">
        <v>248</v>
      </c>
      <c r="I24" s="238">
        <f>SUM(I69,I115)-331720</f>
        <v>0</v>
      </c>
      <c r="J24" s="238">
        <f>SUM(J69,J115)+2330</f>
        <v>0</v>
      </c>
      <c r="K24" s="238">
        <f>SUM(K69,K115)-2520</f>
        <v>0</v>
      </c>
      <c r="L24" s="238">
        <f>SUM(L69,L115)-331910</f>
        <v>0</v>
      </c>
    </row>
    <row r="25" spans="1:12" s="231" customFormat="1" ht="15.75">
      <c r="A25" s="354" t="s">
        <v>87</v>
      </c>
      <c r="B25" s="354"/>
      <c r="C25" s="244">
        <f>SUM(C70,C116)</f>
        <v>37668</v>
      </c>
      <c r="D25" s="244">
        <f t="shared" si="3"/>
        <v>1366</v>
      </c>
      <c r="E25" s="244">
        <f t="shared" si="3"/>
        <v>1070</v>
      </c>
      <c r="F25" s="244">
        <f t="shared" si="3"/>
        <v>40104</v>
      </c>
      <c r="G25" s="239" t="s">
        <v>378</v>
      </c>
      <c r="H25" s="246" t="s">
        <v>249</v>
      </c>
      <c r="I25" s="238">
        <f>SUM(I70,I116)</f>
        <v>0</v>
      </c>
      <c r="J25" s="238">
        <f>SUM(J70,J116)</f>
        <v>0</v>
      </c>
      <c r="K25" s="238">
        <f>SUM(K70,K116)</f>
        <v>0</v>
      </c>
      <c r="L25" s="238">
        <f>SUM(L70,L116)</f>
        <v>0</v>
      </c>
    </row>
    <row r="26" spans="1:38" s="250" customFormat="1" ht="15">
      <c r="A26" s="355" t="s">
        <v>42</v>
      </c>
      <c r="B26" s="356"/>
      <c r="C26" s="247">
        <f>SUM(C71,C117)-331720</f>
        <v>729450</v>
      </c>
      <c r="D26" s="247">
        <f>SUM(D71,D117)+2330</f>
        <v>223761</v>
      </c>
      <c r="E26" s="247">
        <f>SUM(E71,E117)-2520</f>
        <v>49887</v>
      </c>
      <c r="F26" s="247">
        <f>SUM(F71,F117)-331910</f>
        <v>1003098</v>
      </c>
      <c r="G26" s="355" t="s">
        <v>43</v>
      </c>
      <c r="H26" s="356"/>
      <c r="I26" s="247">
        <f>SUM(I71,I117)-331720</f>
        <v>729450</v>
      </c>
      <c r="J26" s="247">
        <f>SUM(J71,J117)+2330</f>
        <v>223761</v>
      </c>
      <c r="K26" s="247">
        <f>SUM(K71,K117)-2520</f>
        <v>49887</v>
      </c>
      <c r="L26" s="247">
        <f>SUM(L71,L117)-331910</f>
        <v>1003098</v>
      </c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</row>
    <row r="27" spans="1:12" s="231" customFormat="1" ht="15">
      <c r="A27" s="357" t="s">
        <v>3</v>
      </c>
      <c r="B27" s="362"/>
      <c r="C27" s="362"/>
      <c r="D27" s="362"/>
      <c r="E27" s="362"/>
      <c r="F27" s="362"/>
      <c r="G27" s="357" t="s">
        <v>5</v>
      </c>
      <c r="H27" s="362"/>
      <c r="I27" s="362"/>
      <c r="J27" s="362"/>
      <c r="K27" s="362"/>
      <c r="L27" s="358"/>
    </row>
    <row r="28" spans="1:12" s="231" customFormat="1" ht="15">
      <c r="A28" s="232" t="s">
        <v>22</v>
      </c>
      <c r="B28" s="235" t="s">
        <v>175</v>
      </c>
      <c r="C28" s="234">
        <f aca="true" t="shared" si="4" ref="C28:F34">SUM(C73,C119)</f>
        <v>0</v>
      </c>
      <c r="D28" s="234">
        <f t="shared" si="4"/>
        <v>0</v>
      </c>
      <c r="E28" s="234">
        <f t="shared" si="4"/>
        <v>0</v>
      </c>
      <c r="F28" s="234">
        <f t="shared" si="4"/>
        <v>0</v>
      </c>
      <c r="G28" s="232" t="s">
        <v>22</v>
      </c>
      <c r="H28" s="235" t="s">
        <v>178</v>
      </c>
      <c r="I28" s="234">
        <f aca="true" t="shared" si="5" ref="I28:L31">SUM(I73,I119)</f>
        <v>349293</v>
      </c>
      <c r="J28" s="234">
        <f t="shared" si="5"/>
        <v>33778</v>
      </c>
      <c r="K28" s="234">
        <f t="shared" si="5"/>
        <v>-5570</v>
      </c>
      <c r="L28" s="234">
        <f t="shared" si="5"/>
        <v>377501</v>
      </c>
    </row>
    <row r="29" spans="1:12" s="231" customFormat="1" ht="15">
      <c r="A29" s="232" t="s">
        <v>23</v>
      </c>
      <c r="B29" s="235" t="s">
        <v>252</v>
      </c>
      <c r="C29" s="234">
        <f t="shared" si="4"/>
        <v>406774</v>
      </c>
      <c r="D29" s="234">
        <f t="shared" si="4"/>
        <v>295093</v>
      </c>
      <c r="E29" s="234">
        <f t="shared" si="4"/>
        <v>465</v>
      </c>
      <c r="F29" s="234">
        <f t="shared" si="4"/>
        <v>702332</v>
      </c>
      <c r="G29" s="232" t="s">
        <v>23</v>
      </c>
      <c r="H29" s="235" t="s">
        <v>177</v>
      </c>
      <c r="I29" s="234">
        <f t="shared" si="5"/>
        <v>55249</v>
      </c>
      <c r="J29" s="234">
        <f t="shared" si="5"/>
        <v>0</v>
      </c>
      <c r="K29" s="234">
        <f t="shared" si="5"/>
        <v>4500</v>
      </c>
      <c r="L29" s="234">
        <f t="shared" si="5"/>
        <v>59749</v>
      </c>
    </row>
    <row r="30" spans="1:12" s="231" customFormat="1" ht="15">
      <c r="A30" s="239" t="s">
        <v>253</v>
      </c>
      <c r="B30" s="241" t="s">
        <v>254</v>
      </c>
      <c r="C30" s="238">
        <f t="shared" si="4"/>
        <v>28650</v>
      </c>
      <c r="D30" s="238">
        <f t="shared" si="4"/>
        <v>271319</v>
      </c>
      <c r="E30" s="238">
        <f t="shared" si="4"/>
        <v>465</v>
      </c>
      <c r="F30" s="238">
        <f t="shared" si="4"/>
        <v>300434</v>
      </c>
      <c r="G30" s="232" t="s">
        <v>24</v>
      </c>
      <c r="H30" s="233" t="s">
        <v>250</v>
      </c>
      <c r="I30" s="234">
        <f t="shared" si="5"/>
        <v>29518</v>
      </c>
      <c r="J30" s="234">
        <f t="shared" si="5"/>
        <v>88554</v>
      </c>
      <c r="K30" s="234">
        <f t="shared" si="5"/>
        <v>0</v>
      </c>
      <c r="L30" s="234">
        <f t="shared" si="5"/>
        <v>118072</v>
      </c>
    </row>
    <row r="31" spans="1:12" s="231" customFormat="1" ht="15">
      <c r="A31" s="239" t="s">
        <v>174</v>
      </c>
      <c r="B31" s="241" t="s">
        <v>383</v>
      </c>
      <c r="C31" s="238">
        <f t="shared" si="4"/>
        <v>378124</v>
      </c>
      <c r="D31" s="238">
        <f t="shared" si="4"/>
        <v>23774</v>
      </c>
      <c r="E31" s="238">
        <f t="shared" si="4"/>
        <v>0</v>
      </c>
      <c r="F31" s="238">
        <f t="shared" si="4"/>
        <v>401898</v>
      </c>
      <c r="G31" s="239" t="s">
        <v>41</v>
      </c>
      <c r="H31" s="246" t="s">
        <v>251</v>
      </c>
      <c r="I31" s="238">
        <f t="shared" si="5"/>
        <v>29518</v>
      </c>
      <c r="J31" s="238">
        <f>SUM(J76,J122)</f>
        <v>88554</v>
      </c>
      <c r="K31" s="238">
        <f>SUM(K76,K122)</f>
        <v>0</v>
      </c>
      <c r="L31" s="238">
        <f t="shared" si="5"/>
        <v>118072</v>
      </c>
    </row>
    <row r="32" spans="1:12" s="231" customFormat="1" ht="15">
      <c r="A32" s="242" t="s">
        <v>24</v>
      </c>
      <c r="B32" s="235" t="s">
        <v>384</v>
      </c>
      <c r="C32" s="234">
        <f t="shared" si="4"/>
        <v>0</v>
      </c>
      <c r="D32" s="234">
        <f t="shared" si="4"/>
        <v>0</v>
      </c>
      <c r="E32" s="234">
        <f t="shared" si="4"/>
        <v>0</v>
      </c>
      <c r="F32" s="234">
        <f t="shared" si="4"/>
        <v>0</v>
      </c>
      <c r="G32" s="239" t="s">
        <v>56</v>
      </c>
      <c r="H32" s="246" t="s">
        <v>379</v>
      </c>
      <c r="I32" s="325"/>
      <c r="J32" s="325"/>
      <c r="K32" s="325"/>
      <c r="L32" s="325"/>
    </row>
    <row r="33" spans="1:12" s="251" customFormat="1" ht="15" customHeight="1">
      <c r="A33" s="357" t="s">
        <v>92</v>
      </c>
      <c r="B33" s="358"/>
      <c r="C33" s="243">
        <f t="shared" si="4"/>
        <v>406774</v>
      </c>
      <c r="D33" s="243">
        <f t="shared" si="4"/>
        <v>295093</v>
      </c>
      <c r="E33" s="243">
        <f t="shared" si="4"/>
        <v>465</v>
      </c>
      <c r="F33" s="243">
        <f t="shared" si="4"/>
        <v>702332</v>
      </c>
      <c r="G33" s="357" t="s">
        <v>93</v>
      </c>
      <c r="H33" s="358"/>
      <c r="I33" s="243">
        <f>SUM(I78,I124)</f>
        <v>434060</v>
      </c>
      <c r="J33" s="243">
        <f>SUM(J78,J124)</f>
        <v>122332</v>
      </c>
      <c r="K33" s="243">
        <f>SUM(K78,K124)</f>
        <v>-1070</v>
      </c>
      <c r="L33" s="243">
        <f>SUM(L78,L124)</f>
        <v>555322</v>
      </c>
    </row>
    <row r="34" spans="1:12" s="245" customFormat="1" ht="15.75">
      <c r="A34" s="352" t="s">
        <v>255</v>
      </c>
      <c r="B34" s="353"/>
      <c r="C34" s="244">
        <f t="shared" si="4"/>
        <v>-27286</v>
      </c>
      <c r="D34" s="244">
        <f t="shared" si="4"/>
        <v>172761</v>
      </c>
      <c r="E34" s="244">
        <f t="shared" si="4"/>
        <v>1535</v>
      </c>
      <c r="F34" s="244">
        <f t="shared" si="4"/>
        <v>147010</v>
      </c>
      <c r="G34" s="413"/>
      <c r="H34" s="414"/>
      <c r="I34" s="414"/>
      <c r="J34" s="414"/>
      <c r="K34" s="414"/>
      <c r="L34" s="415"/>
    </row>
    <row r="35" spans="1:12" s="245" customFormat="1" ht="15.75">
      <c r="A35" s="352"/>
      <c r="B35" s="422"/>
      <c r="C35" s="422"/>
      <c r="D35" s="422"/>
      <c r="E35" s="422"/>
      <c r="F35" s="353"/>
      <c r="G35" s="416"/>
      <c r="H35" s="417"/>
      <c r="I35" s="417"/>
      <c r="J35" s="417"/>
      <c r="K35" s="417"/>
      <c r="L35" s="418"/>
    </row>
    <row r="36" spans="1:12" s="231" customFormat="1" ht="15">
      <c r="A36" s="232" t="s">
        <v>25</v>
      </c>
      <c r="B36" s="233" t="s">
        <v>256</v>
      </c>
      <c r="C36" s="234">
        <f>SUM(C81,C127)-5000</f>
        <v>30398</v>
      </c>
      <c r="D36" s="234">
        <f aca="true" t="shared" si="6" ref="C36:F43">SUM(D81,D127)</f>
        <v>0</v>
      </c>
      <c r="E36" s="234">
        <f>SUM(E81,E127)+1070</f>
        <v>-1070</v>
      </c>
      <c r="F36" s="234">
        <f>SUM(F81,F127)-3930</f>
        <v>29328</v>
      </c>
      <c r="G36" s="416"/>
      <c r="H36" s="417"/>
      <c r="I36" s="417"/>
      <c r="J36" s="417"/>
      <c r="K36" s="417"/>
      <c r="L36" s="418"/>
    </row>
    <row r="37" spans="1:12" s="231" customFormat="1" ht="15">
      <c r="A37" s="239" t="s">
        <v>51</v>
      </c>
      <c r="B37" s="241" t="s">
        <v>257</v>
      </c>
      <c r="C37" s="238">
        <f>SUM(C82,C128)-5000</f>
        <v>0</v>
      </c>
      <c r="D37" s="238">
        <f t="shared" si="6"/>
        <v>0</v>
      </c>
      <c r="E37" s="238">
        <f>SUM(E82,E128)+1070</f>
        <v>0</v>
      </c>
      <c r="F37" s="238">
        <f>SUM(F82,F128)-3930</f>
        <v>0</v>
      </c>
      <c r="G37" s="419"/>
      <c r="H37" s="420"/>
      <c r="I37" s="420"/>
      <c r="J37" s="420"/>
      <c r="K37" s="420"/>
      <c r="L37" s="421"/>
    </row>
    <row r="38" spans="1:12" s="231" customFormat="1" ht="15">
      <c r="A38" s="239" t="s">
        <v>52</v>
      </c>
      <c r="B38" s="241" t="s">
        <v>258</v>
      </c>
      <c r="C38" s="238">
        <f t="shared" si="6"/>
        <v>30398</v>
      </c>
      <c r="D38" s="238">
        <f t="shared" si="6"/>
        <v>0</v>
      </c>
      <c r="E38" s="238">
        <f t="shared" si="6"/>
        <v>-1070</v>
      </c>
      <c r="F38" s="238">
        <f t="shared" si="6"/>
        <v>29328</v>
      </c>
      <c r="G38" s="242" t="s">
        <v>25</v>
      </c>
      <c r="H38" s="233" t="s">
        <v>179</v>
      </c>
      <c r="I38" s="234">
        <f>SUM(I83,I129)-5000</f>
        <v>3112</v>
      </c>
      <c r="J38" s="234">
        <f aca="true" t="shared" si="7" ref="J38:K40">SUM(J83,J129)</f>
        <v>172761</v>
      </c>
      <c r="K38" s="234">
        <f>SUM(K83,K129)+1070</f>
        <v>465</v>
      </c>
      <c r="L38" s="234">
        <f>SUM(L83,L129)-3930</f>
        <v>176338</v>
      </c>
    </row>
    <row r="39" spans="1:12" s="231" customFormat="1" ht="15">
      <c r="A39" s="239" t="s">
        <v>53</v>
      </c>
      <c r="B39" s="241" t="s">
        <v>259</v>
      </c>
      <c r="C39" s="238">
        <f t="shared" si="6"/>
        <v>0</v>
      </c>
      <c r="D39" s="238">
        <f t="shared" si="6"/>
        <v>0</v>
      </c>
      <c r="E39" s="238">
        <f t="shared" si="6"/>
        <v>0</v>
      </c>
      <c r="F39" s="238">
        <f t="shared" si="6"/>
        <v>0</v>
      </c>
      <c r="G39" s="239" t="s">
        <v>51</v>
      </c>
      <c r="H39" s="246" t="s">
        <v>260</v>
      </c>
      <c r="I39" s="238">
        <f>SUM(I84,I130)</f>
        <v>3112</v>
      </c>
      <c r="J39" s="238">
        <f t="shared" si="7"/>
        <v>172761</v>
      </c>
      <c r="K39" s="238">
        <f t="shared" si="7"/>
        <v>465</v>
      </c>
      <c r="L39" s="238">
        <f>SUM(L84,L130)</f>
        <v>176338</v>
      </c>
    </row>
    <row r="40" spans="1:12" s="231" customFormat="1" ht="15.75">
      <c r="A40" s="354" t="s">
        <v>88</v>
      </c>
      <c r="B40" s="354"/>
      <c r="C40" s="244">
        <f t="shared" si="6"/>
        <v>27286</v>
      </c>
      <c r="D40" s="244">
        <f t="shared" si="6"/>
        <v>-172761</v>
      </c>
      <c r="E40" s="244">
        <f t="shared" si="6"/>
        <v>-1535</v>
      </c>
      <c r="F40" s="244">
        <f t="shared" si="6"/>
        <v>-147010</v>
      </c>
      <c r="G40" s="239" t="s">
        <v>52</v>
      </c>
      <c r="H40" s="237" t="s">
        <v>248</v>
      </c>
      <c r="I40" s="238">
        <f>SUM(I85,I131)-5000</f>
        <v>0</v>
      </c>
      <c r="J40" s="238">
        <f t="shared" si="7"/>
        <v>0</v>
      </c>
      <c r="K40" s="238">
        <f>SUM(K85,K131)+1070</f>
        <v>0</v>
      </c>
      <c r="L40" s="238">
        <f>SUM(L85,L131)-3930</f>
        <v>0</v>
      </c>
    </row>
    <row r="41" spans="1:12" s="231" customFormat="1" ht="15">
      <c r="A41" s="355" t="s">
        <v>44</v>
      </c>
      <c r="B41" s="356"/>
      <c r="C41" s="247">
        <f>SUM(C86,C132)-5000</f>
        <v>437172</v>
      </c>
      <c r="D41" s="247">
        <f t="shared" si="6"/>
        <v>295093</v>
      </c>
      <c r="E41" s="247">
        <f>SUM(E86,E132)+1070</f>
        <v>-605</v>
      </c>
      <c r="F41" s="247">
        <f>SUM(F86,F132)-3930</f>
        <v>731660</v>
      </c>
      <c r="G41" s="355" t="s">
        <v>45</v>
      </c>
      <c r="H41" s="356"/>
      <c r="I41" s="247">
        <f>SUM(I86,I132)-5000</f>
        <v>437172</v>
      </c>
      <c r="J41" s="247">
        <f aca="true" t="shared" si="8" ref="I41:L42">SUM(J86,J132)</f>
        <v>295093</v>
      </c>
      <c r="K41" s="247">
        <f>SUM(K86,K132)+1070</f>
        <v>-605</v>
      </c>
      <c r="L41" s="247">
        <f>SUM(L86,L132)-3930</f>
        <v>731660</v>
      </c>
    </row>
    <row r="42" spans="1:12" s="231" customFormat="1" ht="15">
      <c r="A42" s="357" t="s">
        <v>46</v>
      </c>
      <c r="B42" s="358"/>
      <c r="C42" s="243">
        <f t="shared" si="6"/>
        <v>1098556</v>
      </c>
      <c r="D42" s="243">
        <f t="shared" si="6"/>
        <v>517488</v>
      </c>
      <c r="E42" s="243">
        <f t="shared" si="6"/>
        <v>49282</v>
      </c>
      <c r="F42" s="243">
        <f t="shared" si="6"/>
        <v>1665326</v>
      </c>
      <c r="G42" s="357" t="s">
        <v>48</v>
      </c>
      <c r="H42" s="358"/>
      <c r="I42" s="243">
        <f t="shared" si="8"/>
        <v>1163510</v>
      </c>
      <c r="J42" s="243">
        <f t="shared" si="8"/>
        <v>346093</v>
      </c>
      <c r="K42" s="243">
        <f t="shared" si="8"/>
        <v>48817</v>
      </c>
      <c r="L42" s="243">
        <f t="shared" si="8"/>
        <v>1558420</v>
      </c>
    </row>
    <row r="43" spans="1:12" s="231" customFormat="1" ht="15">
      <c r="A43" s="349" t="s">
        <v>261</v>
      </c>
      <c r="B43" s="351"/>
      <c r="C43" s="234">
        <f t="shared" si="6"/>
        <v>-64954</v>
      </c>
      <c r="D43" s="234">
        <f t="shared" si="6"/>
        <v>171395</v>
      </c>
      <c r="E43" s="234">
        <f t="shared" si="6"/>
        <v>465</v>
      </c>
      <c r="F43" s="234">
        <f t="shared" si="6"/>
        <v>106906</v>
      </c>
      <c r="G43" s="413"/>
      <c r="H43" s="414"/>
      <c r="I43" s="414"/>
      <c r="J43" s="414"/>
      <c r="K43" s="414"/>
      <c r="L43" s="415"/>
    </row>
    <row r="44" spans="1:12" s="231" customFormat="1" ht="15">
      <c r="A44" s="349" t="s">
        <v>47</v>
      </c>
      <c r="B44" s="351"/>
      <c r="C44" s="234">
        <f>SUM(C89,C135)-336720</f>
        <v>68066</v>
      </c>
      <c r="D44" s="234">
        <f>SUM(D89,D135)+2330</f>
        <v>1366</v>
      </c>
      <c r="E44" s="234">
        <f>SUM(E89,E135)-1450</f>
        <v>0</v>
      </c>
      <c r="F44" s="234">
        <f>SUM(F89,F135)-335840</f>
        <v>69432</v>
      </c>
      <c r="G44" s="349" t="s">
        <v>47</v>
      </c>
      <c r="H44" s="351"/>
      <c r="I44" s="234">
        <f>SUM(I89,I135)-336720</f>
        <v>3112</v>
      </c>
      <c r="J44" s="234">
        <f>SUM(J89,J135)+2330</f>
        <v>172761</v>
      </c>
      <c r="K44" s="234">
        <f>SUM(K89,K135)-1450</f>
        <v>465</v>
      </c>
      <c r="L44" s="234">
        <f>SUM(L89,L135)-335840</f>
        <v>176338</v>
      </c>
    </row>
    <row r="45" spans="1:12" s="231" customFormat="1" ht="15">
      <c r="A45" s="357" t="s">
        <v>18</v>
      </c>
      <c r="B45" s="358"/>
      <c r="C45" s="243">
        <f>SUM(C90,C136)-336720</f>
        <v>1166622</v>
      </c>
      <c r="D45" s="243">
        <f>SUM(D90,D136)+2330</f>
        <v>518854</v>
      </c>
      <c r="E45" s="243">
        <f>SUM(E90,E136)-1450</f>
        <v>49282</v>
      </c>
      <c r="F45" s="243">
        <f>SUM(F90,F136)-335840</f>
        <v>1734758</v>
      </c>
      <c r="G45" s="357" t="s">
        <v>19</v>
      </c>
      <c r="H45" s="358"/>
      <c r="I45" s="243">
        <f>SUM(I90,I136)-336720</f>
        <v>1166622</v>
      </c>
      <c r="J45" s="243">
        <f>SUM(J90,J136)+2330</f>
        <v>518854</v>
      </c>
      <c r="K45" s="243">
        <f>SUM(K90,K136)-1450</f>
        <v>49282</v>
      </c>
      <c r="L45" s="243">
        <f>SUM(L90,L136)-335840</f>
        <v>1734758</v>
      </c>
    </row>
    <row r="46" spans="1:12" ht="15">
      <c r="A46" s="378" t="s">
        <v>362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</row>
    <row r="47" spans="1:12" ht="15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</row>
    <row r="48" spans="1:12" ht="15">
      <c r="A48" s="1" t="s">
        <v>365</v>
      </c>
      <c r="H48" s="229" t="s">
        <v>263</v>
      </c>
      <c r="I48" s="229"/>
      <c r="L48" s="230" t="s">
        <v>79</v>
      </c>
    </row>
    <row r="49" spans="1:12" ht="12.75" customHeight="1">
      <c r="A49" s="370" t="s">
        <v>34</v>
      </c>
      <c r="B49" s="368" t="s">
        <v>30</v>
      </c>
      <c r="C49" s="337" t="s">
        <v>375</v>
      </c>
      <c r="D49" s="337" t="s">
        <v>488</v>
      </c>
      <c r="E49" s="337" t="s">
        <v>489</v>
      </c>
      <c r="F49" s="337" t="s">
        <v>490</v>
      </c>
      <c r="G49" s="370" t="s">
        <v>34</v>
      </c>
      <c r="H49" s="368" t="s">
        <v>35</v>
      </c>
      <c r="I49" s="337" t="s">
        <v>375</v>
      </c>
      <c r="J49" s="337" t="s">
        <v>488</v>
      </c>
      <c r="K49" s="337" t="s">
        <v>489</v>
      </c>
      <c r="L49" s="337" t="s">
        <v>490</v>
      </c>
    </row>
    <row r="50" spans="1:12" ht="15">
      <c r="A50" s="370"/>
      <c r="B50" s="368"/>
      <c r="C50" s="366"/>
      <c r="D50" s="366"/>
      <c r="E50" s="338"/>
      <c r="F50" s="366"/>
      <c r="G50" s="370"/>
      <c r="H50" s="368"/>
      <c r="I50" s="366"/>
      <c r="J50" s="366"/>
      <c r="K50" s="338"/>
      <c r="L50" s="366"/>
    </row>
    <row r="51" spans="1:12" ht="31.5" customHeight="1">
      <c r="A51" s="371"/>
      <c r="B51" s="369"/>
      <c r="C51" s="367"/>
      <c r="D51" s="367"/>
      <c r="E51" s="339"/>
      <c r="F51" s="367"/>
      <c r="G51" s="371"/>
      <c r="H51" s="369"/>
      <c r="I51" s="367"/>
      <c r="J51" s="367"/>
      <c r="K51" s="339"/>
      <c r="L51" s="367"/>
    </row>
    <row r="52" spans="1:12" ht="15">
      <c r="A52" s="357" t="s">
        <v>2</v>
      </c>
      <c r="B52" s="362"/>
      <c r="C52" s="362"/>
      <c r="D52" s="362"/>
      <c r="E52" s="362"/>
      <c r="F52" s="362"/>
      <c r="G52" s="357" t="s">
        <v>4</v>
      </c>
      <c r="H52" s="362"/>
      <c r="I52" s="362"/>
      <c r="J52" s="362"/>
      <c r="K52" s="362"/>
      <c r="L52" s="358"/>
    </row>
    <row r="53" spans="1:12" ht="15">
      <c r="A53" s="232" t="s">
        <v>22</v>
      </c>
      <c r="B53" s="233" t="s">
        <v>376</v>
      </c>
      <c r="C53" s="234">
        <v>25265</v>
      </c>
      <c r="D53" s="234">
        <v>4191</v>
      </c>
      <c r="E53" s="234"/>
      <c r="F53" s="234">
        <f>C53+D53+E53</f>
        <v>29456</v>
      </c>
      <c r="G53" s="232" t="s">
        <v>22</v>
      </c>
      <c r="H53" s="235" t="s">
        <v>89</v>
      </c>
      <c r="I53" s="234">
        <v>96367</v>
      </c>
      <c r="J53" s="234">
        <v>116697</v>
      </c>
      <c r="K53" s="234"/>
      <c r="L53" s="234">
        <f>I53+J53+K53</f>
        <v>213064</v>
      </c>
    </row>
    <row r="54" spans="1:12" ht="15">
      <c r="A54" s="232" t="s">
        <v>23</v>
      </c>
      <c r="B54" s="233" t="s">
        <v>84</v>
      </c>
      <c r="C54" s="234">
        <f>SUM(C55:C57)</f>
        <v>116000</v>
      </c>
      <c r="D54" s="234">
        <f>SUM(D55:D57)</f>
        <v>0</v>
      </c>
      <c r="E54" s="234">
        <f>SUM(E55:E57)</f>
        <v>18500</v>
      </c>
      <c r="F54" s="234">
        <f aca="true" t="shared" si="9" ref="F54:F64">C54+D54+E54</f>
        <v>134500</v>
      </c>
      <c r="G54" s="232" t="s">
        <v>23</v>
      </c>
      <c r="H54" s="235" t="s">
        <v>382</v>
      </c>
      <c r="I54" s="234">
        <v>17792</v>
      </c>
      <c r="J54" s="234">
        <v>15611</v>
      </c>
      <c r="K54" s="234"/>
      <c r="L54" s="234">
        <f aca="true" t="shared" si="10" ref="L54:L60">I54+J54+K54</f>
        <v>33403</v>
      </c>
    </row>
    <row r="55" spans="1:13" ht="15">
      <c r="A55" s="236" t="s">
        <v>50</v>
      </c>
      <c r="B55" s="237" t="s">
        <v>85</v>
      </c>
      <c r="C55" s="238">
        <v>105000</v>
      </c>
      <c r="D55" s="238"/>
      <c r="E55" s="238">
        <v>18000</v>
      </c>
      <c r="F55" s="238">
        <f t="shared" si="9"/>
        <v>123000</v>
      </c>
      <c r="G55" s="232" t="s">
        <v>24</v>
      </c>
      <c r="H55" s="235" t="s">
        <v>90</v>
      </c>
      <c r="I55" s="234">
        <v>82676</v>
      </c>
      <c r="J55" s="234">
        <v>52835</v>
      </c>
      <c r="K55" s="234">
        <v>18942</v>
      </c>
      <c r="L55" s="234">
        <f t="shared" si="10"/>
        <v>154453</v>
      </c>
      <c r="M55" s="252"/>
    </row>
    <row r="56" spans="1:12" ht="15">
      <c r="A56" s="236" t="s">
        <v>36</v>
      </c>
      <c r="B56" s="237" t="s">
        <v>40</v>
      </c>
      <c r="C56" s="238">
        <v>10000</v>
      </c>
      <c r="D56" s="238"/>
      <c r="E56" s="238"/>
      <c r="F56" s="238">
        <f t="shared" si="9"/>
        <v>10000</v>
      </c>
      <c r="G56" s="232" t="s">
        <v>25</v>
      </c>
      <c r="H56" s="235" t="s">
        <v>234</v>
      </c>
      <c r="I56" s="234">
        <f>SUM(I57+I58+I59)</f>
        <v>113635</v>
      </c>
      <c r="J56" s="234">
        <f>SUM(J57+J58+J59)</f>
        <v>-28502</v>
      </c>
      <c r="K56" s="234">
        <f>SUM(K57+K58+K59)</f>
        <v>3086</v>
      </c>
      <c r="L56" s="234">
        <f t="shared" si="10"/>
        <v>88219</v>
      </c>
    </row>
    <row r="57" spans="1:12" ht="15">
      <c r="A57" s="236" t="s">
        <v>39</v>
      </c>
      <c r="B57" s="237" t="s">
        <v>153</v>
      </c>
      <c r="C57" s="238">
        <v>1000</v>
      </c>
      <c r="D57" s="238"/>
      <c r="E57" s="238">
        <v>500</v>
      </c>
      <c r="F57" s="238">
        <f t="shared" si="9"/>
        <v>1500</v>
      </c>
      <c r="G57" s="239" t="s">
        <v>51</v>
      </c>
      <c r="H57" s="237" t="s">
        <v>460</v>
      </c>
      <c r="I57" s="238">
        <v>67786</v>
      </c>
      <c r="J57" s="238">
        <v>-26159</v>
      </c>
      <c r="K57" s="238"/>
      <c r="L57" s="238">
        <f t="shared" si="10"/>
        <v>41627</v>
      </c>
    </row>
    <row r="58" spans="1:12" ht="15">
      <c r="A58" s="240" t="s">
        <v>24</v>
      </c>
      <c r="B58" s="235" t="s">
        <v>235</v>
      </c>
      <c r="C58" s="234">
        <f>SUM(C59:C61)</f>
        <v>493478</v>
      </c>
      <c r="D58" s="234">
        <f>SUM(D59:D61)</f>
        <v>213842</v>
      </c>
      <c r="E58" s="234">
        <f>SUM(E59:E61)</f>
        <v>28967</v>
      </c>
      <c r="F58" s="234">
        <f t="shared" si="9"/>
        <v>736287</v>
      </c>
      <c r="G58" s="239" t="s">
        <v>52</v>
      </c>
      <c r="H58" s="237" t="s">
        <v>474</v>
      </c>
      <c r="I58" s="253">
        <v>5849</v>
      </c>
      <c r="J58" s="238">
        <v>10300</v>
      </c>
      <c r="K58" s="238"/>
      <c r="L58" s="238">
        <f t="shared" si="10"/>
        <v>16149</v>
      </c>
    </row>
    <row r="59" spans="1:12" ht="15">
      <c r="A59" s="239" t="s">
        <v>41</v>
      </c>
      <c r="B59" s="241" t="s">
        <v>236</v>
      </c>
      <c r="C59" s="238">
        <v>414228</v>
      </c>
      <c r="D59" s="238">
        <v>70178</v>
      </c>
      <c r="E59" s="238">
        <v>28967</v>
      </c>
      <c r="F59" s="238">
        <f t="shared" si="9"/>
        <v>513373</v>
      </c>
      <c r="G59" s="239" t="s">
        <v>53</v>
      </c>
      <c r="H59" s="237" t="s">
        <v>237</v>
      </c>
      <c r="I59" s="253">
        <v>40000</v>
      </c>
      <c r="J59" s="238">
        <v>-12643</v>
      </c>
      <c r="K59" s="238">
        <v>3086</v>
      </c>
      <c r="L59" s="238">
        <f t="shared" si="10"/>
        <v>30443</v>
      </c>
    </row>
    <row r="60" spans="1:12" ht="15">
      <c r="A60" s="239" t="s">
        <v>56</v>
      </c>
      <c r="B60" s="237" t="s">
        <v>238</v>
      </c>
      <c r="C60" s="238">
        <v>0</v>
      </c>
      <c r="D60" s="238"/>
      <c r="E60" s="238"/>
      <c r="F60" s="238">
        <f t="shared" si="9"/>
        <v>0</v>
      </c>
      <c r="G60" s="242" t="s">
        <v>31</v>
      </c>
      <c r="H60" s="233" t="s">
        <v>14</v>
      </c>
      <c r="I60" s="234">
        <v>30190</v>
      </c>
      <c r="J60" s="234">
        <v>63722</v>
      </c>
      <c r="K60" s="234">
        <v>23989</v>
      </c>
      <c r="L60" s="234">
        <f t="shared" si="10"/>
        <v>117901</v>
      </c>
    </row>
    <row r="61" spans="1:12" ht="15">
      <c r="A61" s="239" t="s">
        <v>57</v>
      </c>
      <c r="B61" s="241" t="s">
        <v>380</v>
      </c>
      <c r="C61" s="238">
        <v>79250</v>
      </c>
      <c r="D61" s="238">
        <v>143664</v>
      </c>
      <c r="E61" s="238"/>
      <c r="F61" s="238">
        <f t="shared" si="9"/>
        <v>222914</v>
      </c>
      <c r="G61" s="372"/>
      <c r="H61" s="373"/>
      <c r="I61" s="373"/>
      <c r="J61" s="373"/>
      <c r="K61" s="373"/>
      <c r="L61" s="374"/>
    </row>
    <row r="62" spans="1:12" ht="15">
      <c r="A62" s="242" t="s">
        <v>25</v>
      </c>
      <c r="B62" s="235" t="s">
        <v>381</v>
      </c>
      <c r="C62" s="234">
        <v>0</v>
      </c>
      <c r="D62" s="234">
        <v>0</v>
      </c>
      <c r="E62" s="234">
        <v>0</v>
      </c>
      <c r="F62" s="234">
        <f t="shared" si="9"/>
        <v>0</v>
      </c>
      <c r="G62" s="379"/>
      <c r="H62" s="380"/>
      <c r="I62" s="380"/>
      <c r="J62" s="380"/>
      <c r="K62" s="380"/>
      <c r="L62" s="381"/>
    </row>
    <row r="63" spans="1:12" ht="15">
      <c r="A63" s="357" t="s">
        <v>86</v>
      </c>
      <c r="B63" s="358"/>
      <c r="C63" s="243">
        <f>SUM(C62+C58+C54+C53)</f>
        <v>634743</v>
      </c>
      <c r="D63" s="243">
        <f>SUM(D62+D58+D54+D53)</f>
        <v>218033</v>
      </c>
      <c r="E63" s="243">
        <f>SUM(E62+E58+E54+E53)</f>
        <v>47467</v>
      </c>
      <c r="F63" s="243">
        <f t="shared" si="9"/>
        <v>900243</v>
      </c>
      <c r="G63" s="357" t="s">
        <v>91</v>
      </c>
      <c r="H63" s="358"/>
      <c r="I63" s="243">
        <f>I53+I54+I55+I56+I60</f>
        <v>340660</v>
      </c>
      <c r="J63" s="243">
        <f>J53+J54+J55+J56+J60</f>
        <v>220363</v>
      </c>
      <c r="K63" s="243">
        <f>K53+K54+K55+K56+K60</f>
        <v>46017</v>
      </c>
      <c r="L63" s="243">
        <f>L53+L54+L55+L56+L60</f>
        <v>607040</v>
      </c>
    </row>
    <row r="64" spans="1:12" ht="15.75">
      <c r="A64" s="352" t="s">
        <v>240</v>
      </c>
      <c r="B64" s="353"/>
      <c r="C64" s="244">
        <f>C63-I63</f>
        <v>294083</v>
      </c>
      <c r="D64" s="244">
        <f>D63-J63</f>
        <v>-2330</v>
      </c>
      <c r="E64" s="244">
        <f>E63-K63</f>
        <v>1450</v>
      </c>
      <c r="F64" s="244">
        <f t="shared" si="9"/>
        <v>293203</v>
      </c>
      <c r="G64" s="359"/>
      <c r="H64" s="360"/>
      <c r="I64" s="360"/>
      <c r="J64" s="360"/>
      <c r="K64" s="360"/>
      <c r="L64" s="361"/>
    </row>
    <row r="65" spans="1:12" ht="15">
      <c r="A65" s="349"/>
      <c r="B65" s="350"/>
      <c r="C65" s="350"/>
      <c r="D65" s="350"/>
      <c r="E65" s="350"/>
      <c r="F65" s="351"/>
      <c r="G65" s="363"/>
      <c r="H65" s="364"/>
      <c r="I65" s="364"/>
      <c r="J65" s="364"/>
      <c r="K65" s="364"/>
      <c r="L65" s="365"/>
    </row>
    <row r="66" spans="1:12" ht="15">
      <c r="A66" s="232" t="s">
        <v>31</v>
      </c>
      <c r="B66" s="235" t="s">
        <v>241</v>
      </c>
      <c r="C66" s="234">
        <f>C67+C68+C69</f>
        <v>37637</v>
      </c>
      <c r="D66" s="234">
        <f>D67+D68+D69</f>
        <v>0</v>
      </c>
      <c r="E66" s="234">
        <f>E67+E68+E69</f>
        <v>1070</v>
      </c>
      <c r="F66" s="234">
        <f aca="true" t="shared" si="11" ref="F66:F71">C66+D66+E66</f>
        <v>38707</v>
      </c>
      <c r="G66" s="363"/>
      <c r="H66" s="364"/>
      <c r="I66" s="364"/>
      <c r="J66" s="364"/>
      <c r="K66" s="364"/>
      <c r="L66" s="365"/>
    </row>
    <row r="67" spans="1:12" ht="15">
      <c r="A67" s="239" t="s">
        <v>242</v>
      </c>
      <c r="B67" s="246" t="s">
        <v>243</v>
      </c>
      <c r="C67" s="238"/>
      <c r="D67" s="238"/>
      <c r="E67" s="238"/>
      <c r="F67" s="238">
        <f t="shared" si="11"/>
        <v>0</v>
      </c>
      <c r="G67" s="410"/>
      <c r="H67" s="411"/>
      <c r="I67" s="411"/>
      <c r="J67" s="411"/>
      <c r="K67" s="411"/>
      <c r="L67" s="412"/>
    </row>
    <row r="68" spans="1:12" ht="15">
      <c r="A68" s="239" t="s">
        <v>244</v>
      </c>
      <c r="B68" s="237" t="s">
        <v>245</v>
      </c>
      <c r="C68" s="238">
        <v>37637</v>
      </c>
      <c r="D68" s="238"/>
      <c r="E68" s="238">
        <v>1070</v>
      </c>
      <c r="F68" s="238">
        <f t="shared" si="11"/>
        <v>38707</v>
      </c>
      <c r="G68" s="242" t="s">
        <v>26</v>
      </c>
      <c r="H68" s="233" t="s">
        <v>176</v>
      </c>
      <c r="I68" s="234">
        <f>I69+I70</f>
        <v>331720</v>
      </c>
      <c r="J68" s="234">
        <f>J69+J70</f>
        <v>-2330</v>
      </c>
      <c r="K68" s="234">
        <f>K69+K70</f>
        <v>2520</v>
      </c>
      <c r="L68" s="234">
        <f>I68+J68+K68</f>
        <v>331910</v>
      </c>
    </row>
    <row r="69" spans="1:12" ht="15">
      <c r="A69" s="239" t="s">
        <v>246</v>
      </c>
      <c r="B69" s="237" t="s">
        <v>247</v>
      </c>
      <c r="C69" s="238"/>
      <c r="D69" s="238"/>
      <c r="E69" s="238"/>
      <c r="F69" s="238">
        <f t="shared" si="11"/>
        <v>0</v>
      </c>
      <c r="G69" s="239" t="s">
        <v>377</v>
      </c>
      <c r="H69" s="237" t="s">
        <v>248</v>
      </c>
      <c r="I69" s="238">
        <v>331720</v>
      </c>
      <c r="J69" s="238">
        <v>-2330</v>
      </c>
      <c r="K69" s="238">
        <v>2520</v>
      </c>
      <c r="L69" s="238">
        <f>I69+J69+K69</f>
        <v>331910</v>
      </c>
    </row>
    <row r="70" spans="1:12" ht="15.75">
      <c r="A70" s="354" t="s">
        <v>87</v>
      </c>
      <c r="B70" s="354"/>
      <c r="C70" s="244">
        <f>C66-I68</f>
        <v>-294083</v>
      </c>
      <c r="D70" s="244">
        <f>D66-J68</f>
        <v>2330</v>
      </c>
      <c r="E70" s="244">
        <f>E66-K68</f>
        <v>-1450</v>
      </c>
      <c r="F70" s="244">
        <f t="shared" si="11"/>
        <v>-293203</v>
      </c>
      <c r="G70" s="239" t="s">
        <v>378</v>
      </c>
      <c r="H70" s="246" t="s">
        <v>249</v>
      </c>
      <c r="I70" s="257">
        <v>0</v>
      </c>
      <c r="J70" s="257"/>
      <c r="K70" s="257"/>
      <c r="L70" s="238">
        <f>I70+J70+K70</f>
        <v>0</v>
      </c>
    </row>
    <row r="71" spans="1:12" ht="15">
      <c r="A71" s="355" t="s">
        <v>42</v>
      </c>
      <c r="B71" s="356"/>
      <c r="C71" s="247">
        <f>SUM(C63,C66)</f>
        <v>672380</v>
      </c>
      <c r="D71" s="247">
        <f>SUM(D63,D66)</f>
        <v>218033</v>
      </c>
      <c r="E71" s="247">
        <f>SUM(E63,E66)</f>
        <v>48537</v>
      </c>
      <c r="F71" s="247">
        <f t="shared" si="11"/>
        <v>938950</v>
      </c>
      <c r="G71" s="355" t="s">
        <v>43</v>
      </c>
      <c r="H71" s="356"/>
      <c r="I71" s="247">
        <f>SUM(I63,I68)</f>
        <v>672380</v>
      </c>
      <c r="J71" s="247">
        <f>SUM(J63,J68)</f>
        <v>218033</v>
      </c>
      <c r="K71" s="247">
        <f>SUM(K63,K68)</f>
        <v>48537</v>
      </c>
      <c r="L71" s="247">
        <f>I71+J71+K71</f>
        <v>938950</v>
      </c>
    </row>
    <row r="72" spans="1:12" ht="15">
      <c r="A72" s="357" t="s">
        <v>3</v>
      </c>
      <c r="B72" s="362"/>
      <c r="C72" s="362"/>
      <c r="D72" s="362"/>
      <c r="E72" s="362"/>
      <c r="F72" s="362"/>
      <c r="G72" s="357" t="s">
        <v>5</v>
      </c>
      <c r="H72" s="362"/>
      <c r="I72" s="362"/>
      <c r="J72" s="362"/>
      <c r="K72" s="362"/>
      <c r="L72" s="358"/>
    </row>
    <row r="73" spans="1:12" ht="15">
      <c r="A73" s="232" t="s">
        <v>22</v>
      </c>
      <c r="B73" s="235" t="s">
        <v>175</v>
      </c>
      <c r="C73" s="234">
        <v>0</v>
      </c>
      <c r="D73" s="234">
        <v>0</v>
      </c>
      <c r="E73" s="234">
        <v>0</v>
      </c>
      <c r="F73" s="234">
        <f>C73+D73+E73</f>
        <v>0</v>
      </c>
      <c r="G73" s="232" t="s">
        <v>22</v>
      </c>
      <c r="H73" s="235" t="s">
        <v>178</v>
      </c>
      <c r="I73" s="234">
        <v>344293</v>
      </c>
      <c r="J73" s="234">
        <v>33778</v>
      </c>
      <c r="K73" s="234">
        <v>-4500</v>
      </c>
      <c r="L73" s="234">
        <f aca="true" t="shared" si="12" ref="L73:L78">I73+J73+K73</f>
        <v>373571</v>
      </c>
    </row>
    <row r="74" spans="1:12" ht="15">
      <c r="A74" s="232" t="s">
        <v>23</v>
      </c>
      <c r="B74" s="235" t="s">
        <v>252</v>
      </c>
      <c r="C74" s="234">
        <f>C75+C76</f>
        <v>406774</v>
      </c>
      <c r="D74" s="234">
        <f>D75+D76</f>
        <v>295093</v>
      </c>
      <c r="E74" s="234">
        <f>E75+E76</f>
        <v>465</v>
      </c>
      <c r="F74" s="234">
        <f aca="true" t="shared" si="13" ref="F74:F79">C74+D74+E74</f>
        <v>702332</v>
      </c>
      <c r="G74" s="232" t="s">
        <v>23</v>
      </c>
      <c r="H74" s="235" t="s">
        <v>177</v>
      </c>
      <c r="I74" s="234">
        <v>55249</v>
      </c>
      <c r="J74" s="234"/>
      <c r="K74" s="234">
        <v>4500</v>
      </c>
      <c r="L74" s="234">
        <f t="shared" si="12"/>
        <v>59749</v>
      </c>
    </row>
    <row r="75" spans="1:12" ht="15">
      <c r="A75" s="239" t="s">
        <v>253</v>
      </c>
      <c r="B75" s="241" t="s">
        <v>254</v>
      </c>
      <c r="C75" s="238">
        <v>28650</v>
      </c>
      <c r="D75" s="238">
        <v>271319</v>
      </c>
      <c r="E75" s="238">
        <v>465</v>
      </c>
      <c r="F75" s="238">
        <f t="shared" si="13"/>
        <v>300434</v>
      </c>
      <c r="G75" s="232" t="s">
        <v>24</v>
      </c>
      <c r="H75" s="233" t="s">
        <v>250</v>
      </c>
      <c r="I75" s="234">
        <f>I76+I77</f>
        <v>29518</v>
      </c>
      <c r="J75" s="234">
        <f>J76+J77</f>
        <v>88554</v>
      </c>
      <c r="K75" s="234">
        <f>K76+K77</f>
        <v>0</v>
      </c>
      <c r="L75" s="234">
        <f t="shared" si="12"/>
        <v>118072</v>
      </c>
    </row>
    <row r="76" spans="1:12" ht="15">
      <c r="A76" s="239" t="s">
        <v>174</v>
      </c>
      <c r="B76" s="241" t="s">
        <v>383</v>
      </c>
      <c r="C76" s="238">
        <v>378124</v>
      </c>
      <c r="D76" s="238">
        <v>23774</v>
      </c>
      <c r="E76" s="238"/>
      <c r="F76" s="238">
        <f t="shared" si="13"/>
        <v>401898</v>
      </c>
      <c r="G76" s="239" t="s">
        <v>41</v>
      </c>
      <c r="H76" s="246" t="s">
        <v>251</v>
      </c>
      <c r="I76" s="238">
        <v>29518</v>
      </c>
      <c r="J76" s="238">
        <v>88554</v>
      </c>
      <c r="K76" s="238"/>
      <c r="L76" s="238">
        <f t="shared" si="12"/>
        <v>118072</v>
      </c>
    </row>
    <row r="77" spans="1:12" ht="15">
      <c r="A77" s="242" t="s">
        <v>24</v>
      </c>
      <c r="B77" s="235" t="s">
        <v>384</v>
      </c>
      <c r="C77" s="234">
        <v>0</v>
      </c>
      <c r="D77" s="234">
        <v>0</v>
      </c>
      <c r="E77" s="234">
        <v>0</v>
      </c>
      <c r="F77" s="234">
        <f t="shared" si="13"/>
        <v>0</v>
      </c>
      <c r="G77" s="239" t="s">
        <v>56</v>
      </c>
      <c r="H77" s="246" t="s">
        <v>379</v>
      </c>
      <c r="I77" s="238"/>
      <c r="J77" s="238"/>
      <c r="K77" s="238"/>
      <c r="L77" s="238">
        <f t="shared" si="12"/>
        <v>0</v>
      </c>
    </row>
    <row r="78" spans="1:12" ht="15">
      <c r="A78" s="357" t="s">
        <v>92</v>
      </c>
      <c r="B78" s="358"/>
      <c r="C78" s="243">
        <f>C73+C77+C74</f>
        <v>406774</v>
      </c>
      <c r="D78" s="243">
        <f>D73+D77+D74</f>
        <v>295093</v>
      </c>
      <c r="E78" s="243">
        <f>E73+E77+E74</f>
        <v>465</v>
      </c>
      <c r="F78" s="243">
        <f t="shared" si="13"/>
        <v>702332</v>
      </c>
      <c r="G78" s="357" t="s">
        <v>93</v>
      </c>
      <c r="H78" s="358"/>
      <c r="I78" s="243">
        <f>I73+I74+I75</f>
        <v>429060</v>
      </c>
      <c r="J78" s="243">
        <f>J73+J74+J75</f>
        <v>122332</v>
      </c>
      <c r="K78" s="243">
        <f>K73+K74+K75</f>
        <v>0</v>
      </c>
      <c r="L78" s="243">
        <f t="shared" si="12"/>
        <v>551392</v>
      </c>
    </row>
    <row r="79" spans="1:12" ht="15.75">
      <c r="A79" s="352" t="s">
        <v>255</v>
      </c>
      <c r="B79" s="353"/>
      <c r="C79" s="244">
        <f>C78-I78</f>
        <v>-22286</v>
      </c>
      <c r="D79" s="244">
        <f>D78-J78</f>
        <v>172761</v>
      </c>
      <c r="E79" s="244">
        <f>E78-K78</f>
        <v>465</v>
      </c>
      <c r="F79" s="244">
        <f t="shared" si="13"/>
        <v>150940</v>
      </c>
      <c r="G79" s="340"/>
      <c r="H79" s="341"/>
      <c r="I79" s="341"/>
      <c r="J79" s="341"/>
      <c r="K79" s="341"/>
      <c r="L79" s="342"/>
    </row>
    <row r="80" spans="1:12" ht="15">
      <c r="A80" s="349"/>
      <c r="B80" s="350"/>
      <c r="C80" s="350"/>
      <c r="D80" s="350"/>
      <c r="E80" s="350"/>
      <c r="F80" s="351"/>
      <c r="G80" s="343"/>
      <c r="H80" s="344"/>
      <c r="I80" s="344"/>
      <c r="J80" s="344"/>
      <c r="K80" s="344"/>
      <c r="L80" s="345"/>
    </row>
    <row r="81" spans="1:12" ht="15">
      <c r="A81" s="232" t="s">
        <v>25</v>
      </c>
      <c r="B81" s="233" t="s">
        <v>256</v>
      </c>
      <c r="C81" s="234">
        <f>C82+C83+C84</f>
        <v>30398</v>
      </c>
      <c r="D81" s="234">
        <f>D82+D83+D84</f>
        <v>0</v>
      </c>
      <c r="E81" s="234">
        <f>E82+E83+E84</f>
        <v>-1070</v>
      </c>
      <c r="F81" s="234">
        <f>C81+D81+E81</f>
        <v>29328</v>
      </c>
      <c r="G81" s="343"/>
      <c r="H81" s="344"/>
      <c r="I81" s="344"/>
      <c r="J81" s="344"/>
      <c r="K81" s="344"/>
      <c r="L81" s="345"/>
    </row>
    <row r="82" spans="1:12" ht="15">
      <c r="A82" s="239" t="s">
        <v>51</v>
      </c>
      <c r="B82" s="241" t="s">
        <v>257</v>
      </c>
      <c r="C82" s="238"/>
      <c r="D82" s="238"/>
      <c r="E82" s="238"/>
      <c r="F82" s="238">
        <f aca="true" t="shared" si="14" ref="F82:F90">C82+D82+E82</f>
        <v>0</v>
      </c>
      <c r="G82" s="346"/>
      <c r="H82" s="347"/>
      <c r="I82" s="347"/>
      <c r="J82" s="347"/>
      <c r="K82" s="347"/>
      <c r="L82" s="348"/>
    </row>
    <row r="83" spans="1:12" ht="15">
      <c r="A83" s="239" t="s">
        <v>52</v>
      </c>
      <c r="B83" s="241" t="s">
        <v>258</v>
      </c>
      <c r="C83" s="238">
        <v>30398</v>
      </c>
      <c r="D83" s="238"/>
      <c r="E83" s="238">
        <v>-1070</v>
      </c>
      <c r="F83" s="238">
        <f t="shared" si="14"/>
        <v>29328</v>
      </c>
      <c r="G83" s="242" t="s">
        <v>25</v>
      </c>
      <c r="H83" s="233" t="s">
        <v>179</v>
      </c>
      <c r="I83" s="234">
        <f>I84+I85</f>
        <v>8112</v>
      </c>
      <c r="J83" s="234">
        <f>J84+J85</f>
        <v>172761</v>
      </c>
      <c r="K83" s="234">
        <f>K84+K85</f>
        <v>-605</v>
      </c>
      <c r="L83" s="234">
        <f>I83+J83+K83</f>
        <v>180268</v>
      </c>
    </row>
    <row r="84" spans="1:12" ht="15">
      <c r="A84" s="239" t="s">
        <v>53</v>
      </c>
      <c r="B84" s="241" t="s">
        <v>259</v>
      </c>
      <c r="C84" s="258"/>
      <c r="D84" s="258"/>
      <c r="E84" s="258"/>
      <c r="F84" s="238">
        <f t="shared" si="14"/>
        <v>0</v>
      </c>
      <c r="G84" s="239" t="s">
        <v>51</v>
      </c>
      <c r="H84" s="246" t="s">
        <v>260</v>
      </c>
      <c r="I84" s="258">
        <v>3112</v>
      </c>
      <c r="J84" s="258">
        <v>172761</v>
      </c>
      <c r="K84" s="258">
        <v>465</v>
      </c>
      <c r="L84" s="238">
        <f>I84+J84+K84</f>
        <v>176338</v>
      </c>
    </row>
    <row r="85" spans="1:12" ht="15.75">
      <c r="A85" s="354" t="s">
        <v>88</v>
      </c>
      <c r="B85" s="354"/>
      <c r="C85" s="267">
        <f>C81-I83</f>
        <v>22286</v>
      </c>
      <c r="D85" s="267">
        <f>D81-J83</f>
        <v>-172761</v>
      </c>
      <c r="E85" s="267">
        <f>E81-K83</f>
        <v>-465</v>
      </c>
      <c r="F85" s="244">
        <f t="shared" si="14"/>
        <v>-150940</v>
      </c>
      <c r="G85" s="239" t="s">
        <v>52</v>
      </c>
      <c r="H85" s="237" t="s">
        <v>248</v>
      </c>
      <c r="I85" s="257">
        <v>5000</v>
      </c>
      <c r="J85" s="256"/>
      <c r="K85" s="256">
        <v>-1070</v>
      </c>
      <c r="L85" s="238">
        <f>I85+J85+K85</f>
        <v>3930</v>
      </c>
    </row>
    <row r="86" spans="1:12" ht="15">
      <c r="A86" s="355" t="s">
        <v>44</v>
      </c>
      <c r="B86" s="356"/>
      <c r="C86" s="259">
        <f>C78+C81</f>
        <v>437172</v>
      </c>
      <c r="D86" s="259">
        <f>D78+D81</f>
        <v>295093</v>
      </c>
      <c r="E86" s="259">
        <f>E78+E81</f>
        <v>-605</v>
      </c>
      <c r="F86" s="247">
        <f t="shared" si="14"/>
        <v>731660</v>
      </c>
      <c r="G86" s="355" t="s">
        <v>45</v>
      </c>
      <c r="H86" s="356"/>
      <c r="I86" s="259">
        <f>I78+I83</f>
        <v>437172</v>
      </c>
      <c r="J86" s="259">
        <f>J78+J83</f>
        <v>295093</v>
      </c>
      <c r="K86" s="259">
        <f>K78+K83</f>
        <v>-605</v>
      </c>
      <c r="L86" s="247">
        <f>I86+J86+K86</f>
        <v>731660</v>
      </c>
    </row>
    <row r="87" spans="1:12" ht="15">
      <c r="A87" s="357" t="s">
        <v>46</v>
      </c>
      <c r="B87" s="358"/>
      <c r="C87" s="260">
        <f aca="true" t="shared" si="15" ref="C87:E88">SUM(C63,C78)</f>
        <v>1041517</v>
      </c>
      <c r="D87" s="260">
        <f t="shared" si="15"/>
        <v>513126</v>
      </c>
      <c r="E87" s="260">
        <f t="shared" si="15"/>
        <v>47932</v>
      </c>
      <c r="F87" s="243">
        <f t="shared" si="14"/>
        <v>1602575</v>
      </c>
      <c r="G87" s="357" t="s">
        <v>48</v>
      </c>
      <c r="H87" s="358"/>
      <c r="I87" s="260">
        <f>I63+I78</f>
        <v>769720</v>
      </c>
      <c r="J87" s="260">
        <f>J63+J78</f>
        <v>342695</v>
      </c>
      <c r="K87" s="260">
        <f>K63+K78</f>
        <v>46017</v>
      </c>
      <c r="L87" s="243">
        <f>I87+J87+K87</f>
        <v>1158432</v>
      </c>
    </row>
    <row r="88" spans="1:12" ht="15">
      <c r="A88" s="349" t="s">
        <v>261</v>
      </c>
      <c r="B88" s="351"/>
      <c r="C88" s="261">
        <f t="shared" si="15"/>
        <v>271797</v>
      </c>
      <c r="D88" s="261">
        <f t="shared" si="15"/>
        <v>170431</v>
      </c>
      <c r="E88" s="261">
        <f t="shared" si="15"/>
        <v>1915</v>
      </c>
      <c r="F88" s="234">
        <f t="shared" si="14"/>
        <v>444143</v>
      </c>
      <c r="G88" s="359"/>
      <c r="H88" s="360"/>
      <c r="I88" s="360"/>
      <c r="J88" s="360"/>
      <c r="K88" s="360"/>
      <c r="L88" s="361"/>
    </row>
    <row r="89" spans="1:12" ht="15">
      <c r="A89" s="349" t="s">
        <v>47</v>
      </c>
      <c r="B89" s="351"/>
      <c r="C89" s="261">
        <f>SUM(C66,C81)</f>
        <v>68035</v>
      </c>
      <c r="D89" s="261">
        <f>SUM(D66,D83)</f>
        <v>0</v>
      </c>
      <c r="E89" s="261">
        <f>SUM(E66,E83)</f>
        <v>0</v>
      </c>
      <c r="F89" s="234">
        <f t="shared" si="14"/>
        <v>68035</v>
      </c>
      <c r="G89" s="349" t="s">
        <v>47</v>
      </c>
      <c r="H89" s="351"/>
      <c r="I89" s="261">
        <f>I68+I83</f>
        <v>339832</v>
      </c>
      <c r="J89" s="261">
        <f>J68+J83</f>
        <v>170431</v>
      </c>
      <c r="K89" s="261">
        <f>K68+K83</f>
        <v>1915</v>
      </c>
      <c r="L89" s="261">
        <f>L68+L83</f>
        <v>512178</v>
      </c>
    </row>
    <row r="90" spans="1:24" ht="15">
      <c r="A90" s="357" t="s">
        <v>18</v>
      </c>
      <c r="B90" s="358"/>
      <c r="C90" s="260">
        <f>SUM(C71,C86)</f>
        <v>1109552</v>
      </c>
      <c r="D90" s="260">
        <f>SUM(D71,D86)</f>
        <v>513126</v>
      </c>
      <c r="E90" s="260">
        <f>SUM(E71,E86)</f>
        <v>47932</v>
      </c>
      <c r="F90" s="243">
        <f t="shared" si="14"/>
        <v>1670610</v>
      </c>
      <c r="G90" s="357" t="s">
        <v>19</v>
      </c>
      <c r="H90" s="358"/>
      <c r="I90" s="260">
        <f>SUM(I71,I86)</f>
        <v>1109552</v>
      </c>
      <c r="J90" s="260">
        <f>SUM(J71,J86)</f>
        <v>513126</v>
      </c>
      <c r="K90" s="260">
        <f>SUM(K71,K86)</f>
        <v>47932</v>
      </c>
      <c r="L90" s="260">
        <f>SUM(L71,L86)</f>
        <v>1670610</v>
      </c>
      <c r="M90" s="327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</row>
    <row r="91" spans="1:24" s="265" customFormat="1" ht="15">
      <c r="A91" s="262"/>
      <c r="B91" s="262"/>
      <c r="C91" s="263"/>
      <c r="D91" s="263"/>
      <c r="E91" s="263"/>
      <c r="F91" s="263"/>
      <c r="G91" s="255"/>
      <c r="H91" s="264"/>
      <c r="I91" s="263"/>
      <c r="J91" s="263"/>
      <c r="K91" s="263"/>
      <c r="L91" s="263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</row>
    <row r="92" spans="1:12" ht="12.75" customHeight="1">
      <c r="A92" s="408" t="s">
        <v>363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</row>
    <row r="93" spans="1:12" ht="12.75" customHeight="1">
      <c r="A93" s="40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</row>
    <row r="94" spans="1:12" ht="15">
      <c r="A94" s="1" t="s">
        <v>366</v>
      </c>
      <c r="H94" s="229" t="s">
        <v>264</v>
      </c>
      <c r="I94" s="229"/>
      <c r="L94" s="230" t="s">
        <v>79</v>
      </c>
    </row>
    <row r="95" spans="1:12" ht="12.75" customHeight="1">
      <c r="A95" s="370" t="s">
        <v>34</v>
      </c>
      <c r="B95" s="370" t="s">
        <v>30</v>
      </c>
      <c r="C95" s="337" t="s">
        <v>375</v>
      </c>
      <c r="D95" s="337" t="s">
        <v>488</v>
      </c>
      <c r="E95" s="337" t="s">
        <v>489</v>
      </c>
      <c r="F95" s="337" t="s">
        <v>490</v>
      </c>
      <c r="G95" s="370" t="s">
        <v>34</v>
      </c>
      <c r="H95" s="370" t="s">
        <v>35</v>
      </c>
      <c r="I95" s="337" t="s">
        <v>375</v>
      </c>
      <c r="J95" s="337" t="s">
        <v>488</v>
      </c>
      <c r="K95" s="337" t="s">
        <v>489</v>
      </c>
      <c r="L95" s="337" t="s">
        <v>490</v>
      </c>
    </row>
    <row r="96" spans="1:12" ht="12.75" customHeight="1">
      <c r="A96" s="370"/>
      <c r="B96" s="370"/>
      <c r="C96" s="366"/>
      <c r="D96" s="366"/>
      <c r="E96" s="338"/>
      <c r="F96" s="366"/>
      <c r="G96" s="370"/>
      <c r="H96" s="370"/>
      <c r="I96" s="366"/>
      <c r="J96" s="366"/>
      <c r="K96" s="338"/>
      <c r="L96" s="366"/>
    </row>
    <row r="97" spans="1:12" ht="27" customHeight="1">
      <c r="A97" s="371"/>
      <c r="B97" s="371"/>
      <c r="C97" s="367"/>
      <c r="D97" s="367"/>
      <c r="E97" s="339"/>
      <c r="F97" s="367"/>
      <c r="G97" s="371"/>
      <c r="H97" s="371"/>
      <c r="I97" s="367"/>
      <c r="J97" s="367"/>
      <c r="K97" s="339"/>
      <c r="L97" s="367"/>
    </row>
    <row r="98" spans="1:12" ht="18" customHeight="1">
      <c r="A98" s="382" t="s">
        <v>2</v>
      </c>
      <c r="B98" s="400"/>
      <c r="C98" s="400"/>
      <c r="D98" s="400"/>
      <c r="E98" s="400"/>
      <c r="F98" s="400"/>
      <c r="G98" s="382" t="s">
        <v>4</v>
      </c>
      <c r="H98" s="400"/>
      <c r="I98" s="400"/>
      <c r="J98" s="400"/>
      <c r="K98" s="400"/>
      <c r="L98" s="383"/>
    </row>
    <row r="99" spans="1:12" ht="15">
      <c r="A99" s="232" t="s">
        <v>22</v>
      </c>
      <c r="B99" s="233" t="s">
        <v>376</v>
      </c>
      <c r="C99" s="143">
        <f>SUM(C144,C189,C234,C279,C324)</f>
        <v>55826</v>
      </c>
      <c r="D99" s="143">
        <f>SUM(D144,D189,D234,D279,D324)</f>
        <v>2259</v>
      </c>
      <c r="E99" s="143">
        <f>SUM(E144,E189,E234,E279,E324)</f>
        <v>0</v>
      </c>
      <c r="F99" s="143">
        <f>SUM(F144,F189,F234,F279,F324)</f>
        <v>58085</v>
      </c>
      <c r="G99" s="232" t="s">
        <v>22</v>
      </c>
      <c r="H99" s="235" t="s">
        <v>89</v>
      </c>
      <c r="I99" s="143">
        <f>SUM(I144,I189,I234,I279,I324)</f>
        <v>194505</v>
      </c>
      <c r="J99" s="143">
        <f>SUM(J144,J189,J234,J279,J324)</f>
        <v>3398</v>
      </c>
      <c r="K99" s="143">
        <f>SUM(K144,K189,K234,K279,K324)</f>
        <v>1300</v>
      </c>
      <c r="L99" s="143">
        <f>SUM(L144,L189,L234,L279,L324)</f>
        <v>199203</v>
      </c>
    </row>
    <row r="100" spans="1:12" ht="15">
      <c r="A100" s="232" t="s">
        <v>23</v>
      </c>
      <c r="B100" s="233" t="s">
        <v>84</v>
      </c>
      <c r="C100" s="143">
        <f aca="true" t="shared" si="16" ref="C100:F110">SUM(C145,C190,C235,C280,C325)</f>
        <v>0</v>
      </c>
      <c r="D100" s="143">
        <f t="shared" si="16"/>
        <v>0</v>
      </c>
      <c r="E100" s="143">
        <f t="shared" si="16"/>
        <v>0</v>
      </c>
      <c r="F100" s="143">
        <f t="shared" si="16"/>
        <v>0</v>
      </c>
      <c r="G100" s="232" t="s">
        <v>23</v>
      </c>
      <c r="H100" s="235" t="s">
        <v>382</v>
      </c>
      <c r="I100" s="143">
        <f aca="true" t="shared" si="17" ref="I100:L106">SUM(I145,I190,I235,I280,I325)</f>
        <v>52402</v>
      </c>
      <c r="J100" s="143">
        <f t="shared" si="17"/>
        <v>0</v>
      </c>
      <c r="K100" s="143">
        <f t="shared" si="17"/>
        <v>0</v>
      </c>
      <c r="L100" s="143">
        <f t="shared" si="17"/>
        <v>52402</v>
      </c>
    </row>
    <row r="101" spans="1:12" ht="15">
      <c r="A101" s="236" t="s">
        <v>50</v>
      </c>
      <c r="B101" s="237" t="s">
        <v>85</v>
      </c>
      <c r="C101" s="221">
        <f t="shared" si="16"/>
        <v>0</v>
      </c>
      <c r="D101" s="221">
        <f t="shared" si="16"/>
        <v>0</v>
      </c>
      <c r="E101" s="221">
        <f t="shared" si="16"/>
        <v>0</v>
      </c>
      <c r="F101" s="221">
        <f t="shared" si="16"/>
        <v>0</v>
      </c>
      <c r="G101" s="232" t="s">
        <v>24</v>
      </c>
      <c r="H101" s="235" t="s">
        <v>90</v>
      </c>
      <c r="I101" s="143">
        <f t="shared" si="17"/>
        <v>140670</v>
      </c>
      <c r="J101" s="143">
        <f t="shared" si="17"/>
        <v>0</v>
      </c>
      <c r="K101" s="143">
        <f t="shared" si="17"/>
        <v>2570</v>
      </c>
      <c r="L101" s="143">
        <f t="shared" si="17"/>
        <v>143240</v>
      </c>
    </row>
    <row r="102" spans="1:12" ht="15">
      <c r="A102" s="236" t="s">
        <v>36</v>
      </c>
      <c r="B102" s="237" t="s">
        <v>40</v>
      </c>
      <c r="C102" s="221">
        <f t="shared" si="16"/>
        <v>0</v>
      </c>
      <c r="D102" s="221">
        <f t="shared" si="16"/>
        <v>0</v>
      </c>
      <c r="E102" s="221">
        <f t="shared" si="16"/>
        <v>0</v>
      </c>
      <c r="F102" s="221">
        <f t="shared" si="16"/>
        <v>0</v>
      </c>
      <c r="G102" s="232" t="s">
        <v>25</v>
      </c>
      <c r="H102" s="235" t="s">
        <v>234</v>
      </c>
      <c r="I102" s="143">
        <f t="shared" si="17"/>
        <v>1213</v>
      </c>
      <c r="J102" s="143">
        <f t="shared" si="17"/>
        <v>0</v>
      </c>
      <c r="K102" s="143">
        <f t="shared" si="17"/>
        <v>0</v>
      </c>
      <c r="L102" s="143">
        <f t="shared" si="17"/>
        <v>1213</v>
      </c>
    </row>
    <row r="103" spans="1:12" ht="15">
      <c r="A103" s="236" t="s">
        <v>39</v>
      </c>
      <c r="B103" s="237" t="s">
        <v>153</v>
      </c>
      <c r="C103" s="221">
        <f t="shared" si="16"/>
        <v>0</v>
      </c>
      <c r="D103" s="221">
        <f t="shared" si="16"/>
        <v>0</v>
      </c>
      <c r="E103" s="221">
        <f t="shared" si="16"/>
        <v>0</v>
      </c>
      <c r="F103" s="221">
        <f t="shared" si="16"/>
        <v>0</v>
      </c>
      <c r="G103" s="239" t="s">
        <v>51</v>
      </c>
      <c r="H103" s="237" t="s">
        <v>460</v>
      </c>
      <c r="I103" s="221">
        <f t="shared" si="17"/>
        <v>1213</v>
      </c>
      <c r="J103" s="221">
        <f t="shared" si="17"/>
        <v>0</v>
      </c>
      <c r="K103" s="221">
        <f t="shared" si="17"/>
        <v>0</v>
      </c>
      <c r="L103" s="221">
        <f t="shared" si="17"/>
        <v>1213</v>
      </c>
    </row>
    <row r="104" spans="1:12" ht="15">
      <c r="A104" s="240" t="s">
        <v>24</v>
      </c>
      <c r="B104" s="235" t="s">
        <v>235</v>
      </c>
      <c r="C104" s="143">
        <f t="shared" si="16"/>
        <v>1213</v>
      </c>
      <c r="D104" s="143">
        <f t="shared" si="16"/>
        <v>2003</v>
      </c>
      <c r="E104" s="143">
        <f t="shared" si="16"/>
        <v>1350</v>
      </c>
      <c r="F104" s="143">
        <f t="shared" si="16"/>
        <v>4566</v>
      </c>
      <c r="G104" s="239" t="s">
        <v>52</v>
      </c>
      <c r="H104" s="237" t="s">
        <v>474</v>
      </c>
      <c r="I104" s="221">
        <f t="shared" si="17"/>
        <v>0</v>
      </c>
      <c r="J104" s="221">
        <f t="shared" si="17"/>
        <v>0</v>
      </c>
      <c r="K104" s="221">
        <f t="shared" si="17"/>
        <v>0</v>
      </c>
      <c r="L104" s="221">
        <f t="shared" si="17"/>
        <v>0</v>
      </c>
    </row>
    <row r="105" spans="1:12" ht="15">
      <c r="A105" s="239" t="s">
        <v>41</v>
      </c>
      <c r="B105" s="241" t="s">
        <v>236</v>
      </c>
      <c r="C105" s="221">
        <f t="shared" si="16"/>
        <v>0</v>
      </c>
      <c r="D105" s="221">
        <f t="shared" si="16"/>
        <v>0</v>
      </c>
      <c r="E105" s="221">
        <f t="shared" si="16"/>
        <v>0</v>
      </c>
      <c r="F105" s="221">
        <f t="shared" si="16"/>
        <v>0</v>
      </c>
      <c r="G105" s="239" t="s">
        <v>53</v>
      </c>
      <c r="H105" s="237" t="s">
        <v>237</v>
      </c>
      <c r="I105" s="221">
        <f t="shared" si="17"/>
        <v>0</v>
      </c>
      <c r="J105" s="221">
        <f t="shared" si="17"/>
        <v>0</v>
      </c>
      <c r="K105" s="221">
        <f t="shared" si="17"/>
        <v>0</v>
      </c>
      <c r="L105" s="221">
        <f t="shared" si="17"/>
        <v>0</v>
      </c>
    </row>
    <row r="106" spans="1:12" ht="15">
      <c r="A106" s="239" t="s">
        <v>56</v>
      </c>
      <c r="B106" s="237" t="s">
        <v>238</v>
      </c>
      <c r="C106" s="221">
        <f t="shared" si="16"/>
        <v>0</v>
      </c>
      <c r="D106" s="221">
        <f t="shared" si="16"/>
        <v>0</v>
      </c>
      <c r="E106" s="221">
        <f t="shared" si="16"/>
        <v>0</v>
      </c>
      <c r="F106" s="221">
        <f t="shared" si="16"/>
        <v>0</v>
      </c>
      <c r="G106" s="242" t="s">
        <v>31</v>
      </c>
      <c r="H106" s="233" t="s">
        <v>14</v>
      </c>
      <c r="I106" s="143">
        <f t="shared" si="17"/>
        <v>0</v>
      </c>
      <c r="J106" s="143">
        <f t="shared" si="17"/>
        <v>0</v>
      </c>
      <c r="K106" s="143">
        <f t="shared" si="17"/>
        <v>0</v>
      </c>
      <c r="L106" s="143">
        <f t="shared" si="17"/>
        <v>0</v>
      </c>
    </row>
    <row r="107" spans="1:12" ht="15">
      <c r="A107" s="239" t="s">
        <v>57</v>
      </c>
      <c r="B107" s="241" t="s">
        <v>380</v>
      </c>
      <c r="C107" s="221">
        <f t="shared" si="16"/>
        <v>1213</v>
      </c>
      <c r="D107" s="221">
        <f t="shared" si="16"/>
        <v>2003</v>
      </c>
      <c r="E107" s="221">
        <f t="shared" si="16"/>
        <v>1350</v>
      </c>
      <c r="F107" s="221">
        <f t="shared" si="16"/>
        <v>4566</v>
      </c>
      <c r="G107" s="441"/>
      <c r="H107" s="442"/>
      <c r="I107" s="442"/>
      <c r="J107" s="442"/>
      <c r="K107" s="442"/>
      <c r="L107" s="443"/>
    </row>
    <row r="108" spans="1:12" ht="15">
      <c r="A108" s="242" t="s">
        <v>25</v>
      </c>
      <c r="B108" s="235" t="s">
        <v>381</v>
      </c>
      <c r="C108" s="143">
        <f t="shared" si="16"/>
        <v>0</v>
      </c>
      <c r="D108" s="143">
        <f t="shared" si="16"/>
        <v>100</v>
      </c>
      <c r="E108" s="143">
        <f t="shared" si="16"/>
        <v>0</v>
      </c>
      <c r="F108" s="143">
        <f t="shared" si="16"/>
        <v>100</v>
      </c>
      <c r="G108" s="444"/>
      <c r="H108" s="445"/>
      <c r="I108" s="445"/>
      <c r="J108" s="445"/>
      <c r="K108" s="445"/>
      <c r="L108" s="446"/>
    </row>
    <row r="109" spans="1:12" ht="15">
      <c r="A109" s="382" t="s">
        <v>86</v>
      </c>
      <c r="B109" s="383"/>
      <c r="C109" s="134">
        <f t="shared" si="16"/>
        <v>57039</v>
      </c>
      <c r="D109" s="134">
        <f t="shared" si="16"/>
        <v>4362</v>
      </c>
      <c r="E109" s="134">
        <f t="shared" si="16"/>
        <v>1350</v>
      </c>
      <c r="F109" s="134">
        <f t="shared" si="16"/>
        <v>62751</v>
      </c>
      <c r="G109" s="382" t="s">
        <v>91</v>
      </c>
      <c r="H109" s="383"/>
      <c r="I109" s="134">
        <f>SUM(I154,I199,I244,I289,I334)</f>
        <v>388790</v>
      </c>
      <c r="J109" s="134">
        <f>SUM(J154,J199,J244,J289,J334)</f>
        <v>3398</v>
      </c>
      <c r="K109" s="134">
        <f>SUM(K154,K199,K244,K289,K334)</f>
        <v>3870</v>
      </c>
      <c r="L109" s="134">
        <f>SUM(L154,L199,L244,L289,L334)</f>
        <v>396058</v>
      </c>
    </row>
    <row r="110" spans="1:12" ht="15.75">
      <c r="A110" s="389" t="s">
        <v>240</v>
      </c>
      <c r="B110" s="390"/>
      <c r="C110" s="225">
        <f t="shared" si="16"/>
        <v>-331751</v>
      </c>
      <c r="D110" s="225">
        <f t="shared" si="16"/>
        <v>964</v>
      </c>
      <c r="E110" s="225">
        <f t="shared" si="16"/>
        <v>-2520</v>
      </c>
      <c r="F110" s="225">
        <f t="shared" si="16"/>
        <v>-333307</v>
      </c>
      <c r="G110" s="401"/>
      <c r="H110" s="402"/>
      <c r="I110" s="402"/>
      <c r="J110" s="402"/>
      <c r="K110" s="402"/>
      <c r="L110" s="403"/>
    </row>
    <row r="111" spans="1:12" ht="15">
      <c r="A111" s="384"/>
      <c r="B111" s="397"/>
      <c r="C111" s="397"/>
      <c r="D111" s="397"/>
      <c r="E111" s="397"/>
      <c r="F111" s="385"/>
      <c r="G111" s="404"/>
      <c r="H111" s="405"/>
      <c r="I111" s="405"/>
      <c r="J111" s="405"/>
      <c r="K111" s="405"/>
      <c r="L111" s="406"/>
    </row>
    <row r="112" spans="1:12" ht="15">
      <c r="A112" s="142" t="s">
        <v>31</v>
      </c>
      <c r="B112" s="220" t="s">
        <v>241</v>
      </c>
      <c r="C112" s="143">
        <f>C157+C202+C247+C292+C337</f>
        <v>331751</v>
      </c>
      <c r="D112" s="143">
        <f>D157+D202+D247+D292+D337</f>
        <v>-964</v>
      </c>
      <c r="E112" s="143">
        <f>E157+E202+E247+E292+E337</f>
        <v>2520</v>
      </c>
      <c r="F112" s="143">
        <f>F157+F202+F247+F292+F337</f>
        <v>333307</v>
      </c>
      <c r="G112" s="404"/>
      <c r="H112" s="405"/>
      <c r="I112" s="405"/>
      <c r="J112" s="405"/>
      <c r="K112" s="405"/>
      <c r="L112" s="406"/>
    </row>
    <row r="113" spans="1:12" ht="15">
      <c r="A113" s="222" t="s">
        <v>242</v>
      </c>
      <c r="B113" s="85" t="s">
        <v>243</v>
      </c>
      <c r="C113" s="221">
        <f aca="true" t="shared" si="18" ref="C113:F117">C158+C203+C248+C293+C338</f>
        <v>331720</v>
      </c>
      <c r="D113" s="221">
        <f t="shared" si="18"/>
        <v>-2330</v>
      </c>
      <c r="E113" s="221">
        <f>E158+E203+E248+E293+E338</f>
        <v>2520</v>
      </c>
      <c r="F113" s="221">
        <f t="shared" si="18"/>
        <v>331910</v>
      </c>
      <c r="G113" s="404"/>
      <c r="H113" s="405"/>
      <c r="I113" s="405"/>
      <c r="J113" s="405"/>
      <c r="K113" s="405"/>
      <c r="L113" s="406"/>
    </row>
    <row r="114" spans="1:12" ht="15">
      <c r="A114" s="222" t="s">
        <v>244</v>
      </c>
      <c r="B114" s="88" t="s">
        <v>245</v>
      </c>
      <c r="C114" s="221">
        <f t="shared" si="18"/>
        <v>31</v>
      </c>
      <c r="D114" s="221">
        <f t="shared" si="18"/>
        <v>1366</v>
      </c>
      <c r="E114" s="221">
        <f t="shared" si="18"/>
        <v>0</v>
      </c>
      <c r="F114" s="221">
        <f t="shared" si="18"/>
        <v>1397</v>
      </c>
      <c r="G114" s="224" t="s">
        <v>26</v>
      </c>
      <c r="H114" s="136" t="s">
        <v>176</v>
      </c>
      <c r="I114" s="143">
        <f>SUM(I159,I204,I249,I294,I339)</f>
        <v>0</v>
      </c>
      <c r="J114" s="143">
        <f>SUM(J159,J204,J249,J294,J339)</f>
        <v>0</v>
      </c>
      <c r="K114" s="143">
        <f>SUM(K159,K204,K249,K294,K339)</f>
        <v>0</v>
      </c>
      <c r="L114" s="143">
        <f>SUM(L159,L204,L249,L294,L339)</f>
        <v>0</v>
      </c>
    </row>
    <row r="115" spans="1:12" ht="15">
      <c r="A115" s="222" t="s">
        <v>246</v>
      </c>
      <c r="B115" s="88" t="s">
        <v>247</v>
      </c>
      <c r="C115" s="221">
        <f t="shared" si="18"/>
        <v>0</v>
      </c>
      <c r="D115" s="221">
        <f t="shared" si="18"/>
        <v>0</v>
      </c>
      <c r="E115" s="221">
        <f t="shared" si="18"/>
        <v>0</v>
      </c>
      <c r="F115" s="221">
        <f t="shared" si="18"/>
        <v>0</v>
      </c>
      <c r="G115" s="222" t="s">
        <v>377</v>
      </c>
      <c r="H115" s="88" t="s">
        <v>248</v>
      </c>
      <c r="I115" s="221">
        <f aca="true" t="shared" si="19" ref="I115:L117">SUM(I160,I205,I250,I295,I340)</f>
        <v>0</v>
      </c>
      <c r="J115" s="221">
        <f t="shared" si="19"/>
        <v>0</v>
      </c>
      <c r="K115" s="221">
        <f t="shared" si="19"/>
        <v>0</v>
      </c>
      <c r="L115" s="221">
        <f t="shared" si="19"/>
        <v>0</v>
      </c>
    </row>
    <row r="116" spans="1:12" ht="15.75">
      <c r="A116" s="407" t="s">
        <v>87</v>
      </c>
      <c r="B116" s="407"/>
      <c r="C116" s="225">
        <f>C161+C206+C251+C296+C341</f>
        <v>331751</v>
      </c>
      <c r="D116" s="225">
        <f>D161+D206+D251+D296+D341</f>
        <v>-964</v>
      </c>
      <c r="E116" s="225">
        <f>E161+E206+E251+E296+E341</f>
        <v>2520</v>
      </c>
      <c r="F116" s="225">
        <f>F161+F206+F251+F296+F341</f>
        <v>333307</v>
      </c>
      <c r="G116" s="222" t="s">
        <v>378</v>
      </c>
      <c r="H116" s="85" t="s">
        <v>249</v>
      </c>
      <c r="I116" s="221">
        <f t="shared" si="19"/>
        <v>0</v>
      </c>
      <c r="J116" s="221">
        <f t="shared" si="19"/>
        <v>0</v>
      </c>
      <c r="K116" s="221">
        <f t="shared" si="19"/>
        <v>0</v>
      </c>
      <c r="L116" s="221">
        <f t="shared" si="19"/>
        <v>0</v>
      </c>
    </row>
    <row r="117" spans="1:12" ht="22.5" customHeight="1">
      <c r="A117" s="398" t="s">
        <v>42</v>
      </c>
      <c r="B117" s="399"/>
      <c r="C117" s="226">
        <f t="shared" si="18"/>
        <v>388790</v>
      </c>
      <c r="D117" s="226">
        <f t="shared" si="18"/>
        <v>3398</v>
      </c>
      <c r="E117" s="226">
        <f t="shared" si="18"/>
        <v>3870</v>
      </c>
      <c r="F117" s="226">
        <f t="shared" si="18"/>
        <v>396058</v>
      </c>
      <c r="G117" s="398" t="s">
        <v>43</v>
      </c>
      <c r="H117" s="399"/>
      <c r="I117" s="226">
        <f t="shared" si="19"/>
        <v>388790</v>
      </c>
      <c r="J117" s="226">
        <f t="shared" si="19"/>
        <v>3398</v>
      </c>
      <c r="K117" s="226">
        <f t="shared" si="19"/>
        <v>3870</v>
      </c>
      <c r="L117" s="226">
        <f t="shared" si="19"/>
        <v>396058</v>
      </c>
    </row>
    <row r="118" spans="1:12" ht="20.25" customHeight="1">
      <c r="A118" s="382" t="s">
        <v>3</v>
      </c>
      <c r="B118" s="400"/>
      <c r="C118" s="400"/>
      <c r="D118" s="400"/>
      <c r="E118" s="400"/>
      <c r="F118" s="400"/>
      <c r="G118" s="382" t="s">
        <v>5</v>
      </c>
      <c r="H118" s="400"/>
      <c r="I118" s="400"/>
      <c r="J118" s="400"/>
      <c r="K118" s="400"/>
      <c r="L118" s="383"/>
    </row>
    <row r="119" spans="1:12" ht="15">
      <c r="A119" s="232" t="s">
        <v>22</v>
      </c>
      <c r="B119" s="235" t="s">
        <v>175</v>
      </c>
      <c r="C119" s="143">
        <f>SUM(C164,C209,C254,C299,C344)</f>
        <v>0</v>
      </c>
      <c r="D119" s="143">
        <f>SUM(D164,D209,D254,D299,D344)</f>
        <v>0</v>
      </c>
      <c r="E119" s="143">
        <f>SUM(E164,E209,E254,E299,E344)</f>
        <v>0</v>
      </c>
      <c r="F119" s="143">
        <f>SUM(F164,F209,F254,F299,F344)</f>
        <v>0</v>
      </c>
      <c r="G119" s="142" t="s">
        <v>22</v>
      </c>
      <c r="H119" s="220" t="s">
        <v>178</v>
      </c>
      <c r="I119" s="143">
        <f>SUM(I164,I209,I254,I299,I344)</f>
        <v>5000</v>
      </c>
      <c r="J119" s="143">
        <f>SUM(J164,J209,J254,J299,J344)</f>
        <v>0</v>
      </c>
      <c r="K119" s="143">
        <f>SUM(K164,K209,K254,K299,K344)</f>
        <v>-1070</v>
      </c>
      <c r="L119" s="143">
        <f>SUM(L164,L209,L254,L299,L344)</f>
        <v>3930</v>
      </c>
    </row>
    <row r="120" spans="1:12" ht="15">
      <c r="A120" s="232" t="s">
        <v>23</v>
      </c>
      <c r="B120" s="235" t="s">
        <v>252</v>
      </c>
      <c r="C120" s="143">
        <f aca="true" t="shared" si="20" ref="C120:F125">SUM(C165,C210,C255,C300,C345)</f>
        <v>0</v>
      </c>
      <c r="D120" s="143">
        <f t="shared" si="20"/>
        <v>0</v>
      </c>
      <c r="E120" s="143">
        <f t="shared" si="20"/>
        <v>0</v>
      </c>
      <c r="F120" s="143">
        <f t="shared" si="20"/>
        <v>0</v>
      </c>
      <c r="G120" s="142" t="s">
        <v>23</v>
      </c>
      <c r="H120" s="220" t="s">
        <v>177</v>
      </c>
      <c r="I120" s="143">
        <f aca="true" t="shared" si="21" ref="I120:L124">SUM(I165,I210,I255,I300,I345)</f>
        <v>0</v>
      </c>
      <c r="J120" s="143">
        <f t="shared" si="21"/>
        <v>0</v>
      </c>
      <c r="K120" s="143">
        <f t="shared" si="21"/>
        <v>0</v>
      </c>
      <c r="L120" s="143">
        <f t="shared" si="21"/>
        <v>0</v>
      </c>
    </row>
    <row r="121" spans="1:12" ht="15">
      <c r="A121" s="239" t="s">
        <v>253</v>
      </c>
      <c r="B121" s="241" t="s">
        <v>254</v>
      </c>
      <c r="C121" s="221">
        <f t="shared" si="20"/>
        <v>0</v>
      </c>
      <c r="D121" s="221">
        <f t="shared" si="20"/>
        <v>0</v>
      </c>
      <c r="E121" s="221">
        <f t="shared" si="20"/>
        <v>0</v>
      </c>
      <c r="F121" s="221">
        <f t="shared" si="20"/>
        <v>0</v>
      </c>
      <c r="G121" s="142" t="s">
        <v>24</v>
      </c>
      <c r="H121" s="136" t="s">
        <v>250</v>
      </c>
      <c r="I121" s="143">
        <f t="shared" si="21"/>
        <v>0</v>
      </c>
      <c r="J121" s="143">
        <f t="shared" si="21"/>
        <v>0</v>
      </c>
      <c r="K121" s="143">
        <f t="shared" si="21"/>
        <v>0</v>
      </c>
      <c r="L121" s="143">
        <f t="shared" si="21"/>
        <v>0</v>
      </c>
    </row>
    <row r="122" spans="1:12" ht="15">
      <c r="A122" s="239" t="s">
        <v>174</v>
      </c>
      <c r="B122" s="241" t="s">
        <v>383</v>
      </c>
      <c r="C122" s="221">
        <f t="shared" si="20"/>
        <v>0</v>
      </c>
      <c r="D122" s="221">
        <f t="shared" si="20"/>
        <v>0</v>
      </c>
      <c r="E122" s="221">
        <f t="shared" si="20"/>
        <v>0</v>
      </c>
      <c r="F122" s="221">
        <f t="shared" si="20"/>
        <v>0</v>
      </c>
      <c r="G122" s="222" t="s">
        <v>41</v>
      </c>
      <c r="H122" s="85" t="s">
        <v>251</v>
      </c>
      <c r="I122" s="221">
        <f t="shared" si="21"/>
        <v>0</v>
      </c>
      <c r="J122" s="221">
        <f t="shared" si="21"/>
        <v>0</v>
      </c>
      <c r="K122" s="221">
        <f t="shared" si="21"/>
        <v>0</v>
      </c>
      <c r="L122" s="221">
        <f t="shared" si="21"/>
        <v>0</v>
      </c>
    </row>
    <row r="123" spans="1:12" ht="15">
      <c r="A123" s="242" t="s">
        <v>24</v>
      </c>
      <c r="B123" s="235" t="s">
        <v>384</v>
      </c>
      <c r="C123" s="143">
        <f t="shared" si="20"/>
        <v>0</v>
      </c>
      <c r="D123" s="143">
        <f t="shared" si="20"/>
        <v>0</v>
      </c>
      <c r="E123" s="143">
        <f t="shared" si="20"/>
        <v>0</v>
      </c>
      <c r="F123" s="143">
        <f t="shared" si="20"/>
        <v>0</v>
      </c>
      <c r="G123" s="222" t="s">
        <v>56</v>
      </c>
      <c r="H123" s="85" t="s">
        <v>379</v>
      </c>
      <c r="I123" s="221">
        <f t="shared" si="21"/>
        <v>0</v>
      </c>
      <c r="J123" s="221">
        <f t="shared" si="21"/>
        <v>0</v>
      </c>
      <c r="K123" s="221">
        <f t="shared" si="21"/>
        <v>0</v>
      </c>
      <c r="L123" s="221">
        <f t="shared" si="21"/>
        <v>0</v>
      </c>
    </row>
    <row r="124" spans="1:12" ht="15">
      <c r="A124" s="382" t="s">
        <v>92</v>
      </c>
      <c r="B124" s="383"/>
      <c r="C124" s="134">
        <f t="shared" si="20"/>
        <v>0</v>
      </c>
      <c r="D124" s="134">
        <f t="shared" si="20"/>
        <v>0</v>
      </c>
      <c r="E124" s="134">
        <f t="shared" si="20"/>
        <v>0</v>
      </c>
      <c r="F124" s="134">
        <f t="shared" si="20"/>
        <v>0</v>
      </c>
      <c r="G124" s="382" t="s">
        <v>93</v>
      </c>
      <c r="H124" s="383"/>
      <c r="I124" s="134">
        <f t="shared" si="21"/>
        <v>5000</v>
      </c>
      <c r="J124" s="134">
        <f t="shared" si="21"/>
        <v>0</v>
      </c>
      <c r="K124" s="134">
        <f t="shared" si="21"/>
        <v>-1070</v>
      </c>
      <c r="L124" s="134">
        <f t="shared" si="21"/>
        <v>3930</v>
      </c>
    </row>
    <row r="125" spans="1:12" ht="15.75">
      <c r="A125" s="389" t="s">
        <v>255</v>
      </c>
      <c r="B125" s="390"/>
      <c r="C125" s="225">
        <f>SUM(C170,C215,C260,C305,C350)</f>
        <v>-5000</v>
      </c>
      <c r="D125" s="225">
        <f t="shared" si="20"/>
        <v>0</v>
      </c>
      <c r="E125" s="225">
        <f t="shared" si="20"/>
        <v>1070</v>
      </c>
      <c r="F125" s="225">
        <f t="shared" si="20"/>
        <v>-3930</v>
      </c>
      <c r="G125" s="386"/>
      <c r="H125" s="387"/>
      <c r="I125" s="387"/>
      <c r="J125" s="387"/>
      <c r="K125" s="387"/>
      <c r="L125" s="388"/>
    </row>
    <row r="126" spans="1:12" ht="15">
      <c r="A126" s="384"/>
      <c r="B126" s="397"/>
      <c r="C126" s="397"/>
      <c r="D126" s="397"/>
      <c r="E126" s="397"/>
      <c r="F126" s="385"/>
      <c r="G126" s="391"/>
      <c r="H126" s="392"/>
      <c r="I126" s="392"/>
      <c r="J126" s="392"/>
      <c r="K126" s="392"/>
      <c r="L126" s="393"/>
    </row>
    <row r="127" spans="1:12" ht="15">
      <c r="A127" s="142" t="s">
        <v>25</v>
      </c>
      <c r="B127" s="136" t="s">
        <v>256</v>
      </c>
      <c r="C127" s="143">
        <f>SUM(C172,C217,C262,C307,C352)</f>
        <v>5000</v>
      </c>
      <c r="D127" s="143">
        <f>SUM(D172,D217,D262,D307,D352)</f>
        <v>0</v>
      </c>
      <c r="E127" s="143">
        <f>SUM(E172,E217,E262,E307,E352)</f>
        <v>-1070</v>
      </c>
      <c r="F127" s="143">
        <f>SUM(F172,F217,F262,F307,F352)</f>
        <v>3930</v>
      </c>
      <c r="G127" s="391"/>
      <c r="H127" s="392"/>
      <c r="I127" s="392"/>
      <c r="J127" s="392"/>
      <c r="K127" s="392"/>
      <c r="L127" s="393"/>
    </row>
    <row r="128" spans="1:12" ht="15">
      <c r="A128" s="222" t="s">
        <v>51</v>
      </c>
      <c r="B128" s="223" t="s">
        <v>257</v>
      </c>
      <c r="C128" s="221">
        <f aca="true" t="shared" si="22" ref="C128:F136">SUM(C173,C218,C263,C308,C353)</f>
        <v>5000</v>
      </c>
      <c r="D128" s="221">
        <f t="shared" si="22"/>
        <v>0</v>
      </c>
      <c r="E128" s="221">
        <f t="shared" si="22"/>
        <v>-1070</v>
      </c>
      <c r="F128" s="221">
        <f t="shared" si="22"/>
        <v>3930</v>
      </c>
      <c r="G128" s="394"/>
      <c r="H128" s="395"/>
      <c r="I128" s="395"/>
      <c r="J128" s="395"/>
      <c r="K128" s="395"/>
      <c r="L128" s="396"/>
    </row>
    <row r="129" spans="1:12" ht="15">
      <c r="A129" s="222" t="s">
        <v>52</v>
      </c>
      <c r="B129" s="223" t="s">
        <v>258</v>
      </c>
      <c r="C129" s="221">
        <f t="shared" si="22"/>
        <v>0</v>
      </c>
      <c r="D129" s="221">
        <f t="shared" si="22"/>
        <v>0</v>
      </c>
      <c r="E129" s="221">
        <f t="shared" si="22"/>
        <v>0</v>
      </c>
      <c r="F129" s="221">
        <f t="shared" si="22"/>
        <v>0</v>
      </c>
      <c r="G129" s="224" t="s">
        <v>31</v>
      </c>
      <c r="H129" s="136" t="s">
        <v>179</v>
      </c>
      <c r="I129" s="143">
        <f aca="true" t="shared" si="23" ref="I129:L130">SUM(I174,I219,I264,I309,I354)</f>
        <v>0</v>
      </c>
      <c r="J129" s="143">
        <f t="shared" si="23"/>
        <v>0</v>
      </c>
      <c r="K129" s="143">
        <f t="shared" si="23"/>
        <v>0</v>
      </c>
      <c r="L129" s="143">
        <f t="shared" si="23"/>
        <v>0</v>
      </c>
    </row>
    <row r="130" spans="1:12" ht="15">
      <c r="A130" s="222" t="s">
        <v>53</v>
      </c>
      <c r="B130" s="223" t="s">
        <v>259</v>
      </c>
      <c r="C130" s="221">
        <f t="shared" si="22"/>
        <v>0</v>
      </c>
      <c r="D130" s="221">
        <f t="shared" si="22"/>
        <v>0</v>
      </c>
      <c r="E130" s="221">
        <f t="shared" si="22"/>
        <v>0</v>
      </c>
      <c r="F130" s="221">
        <f t="shared" si="22"/>
        <v>0</v>
      </c>
      <c r="G130" s="222" t="s">
        <v>55</v>
      </c>
      <c r="H130" s="85" t="s">
        <v>260</v>
      </c>
      <c r="I130" s="221">
        <f t="shared" si="23"/>
        <v>0</v>
      </c>
      <c r="J130" s="221">
        <f t="shared" si="23"/>
        <v>0</v>
      </c>
      <c r="K130" s="221">
        <f t="shared" si="23"/>
        <v>0</v>
      </c>
      <c r="L130" s="221">
        <f t="shared" si="23"/>
        <v>0</v>
      </c>
    </row>
    <row r="131" spans="1:12" ht="15.75">
      <c r="A131" s="407" t="s">
        <v>88</v>
      </c>
      <c r="B131" s="407"/>
      <c r="C131" s="225">
        <f t="shared" si="22"/>
        <v>5000</v>
      </c>
      <c r="D131" s="225">
        <f t="shared" si="22"/>
        <v>0</v>
      </c>
      <c r="E131" s="225">
        <f t="shared" si="22"/>
        <v>-1070</v>
      </c>
      <c r="F131" s="225">
        <f t="shared" si="22"/>
        <v>3930</v>
      </c>
      <c r="G131" s="438"/>
      <c r="H131" s="439"/>
      <c r="I131" s="439"/>
      <c r="J131" s="439"/>
      <c r="K131" s="439"/>
      <c r="L131" s="440"/>
    </row>
    <row r="132" spans="1:12" ht="15">
      <c r="A132" s="398" t="s">
        <v>44</v>
      </c>
      <c r="B132" s="399"/>
      <c r="C132" s="226">
        <f t="shared" si="22"/>
        <v>5000</v>
      </c>
      <c r="D132" s="226">
        <f t="shared" si="22"/>
        <v>0</v>
      </c>
      <c r="E132" s="226">
        <f t="shared" si="22"/>
        <v>-1070</v>
      </c>
      <c r="F132" s="226">
        <f t="shared" si="22"/>
        <v>3930</v>
      </c>
      <c r="G132" s="398" t="s">
        <v>45</v>
      </c>
      <c r="H132" s="399"/>
      <c r="I132" s="226">
        <f aca="true" t="shared" si="24" ref="I132:L133">SUM(I177,I222,I267,I312,I357)</f>
        <v>5000</v>
      </c>
      <c r="J132" s="226">
        <f t="shared" si="24"/>
        <v>0</v>
      </c>
      <c r="K132" s="226">
        <f t="shared" si="24"/>
        <v>-1070</v>
      </c>
      <c r="L132" s="226">
        <f t="shared" si="24"/>
        <v>3930</v>
      </c>
    </row>
    <row r="133" spans="1:12" ht="15">
      <c r="A133" s="382" t="s">
        <v>46</v>
      </c>
      <c r="B133" s="383"/>
      <c r="C133" s="134">
        <f t="shared" si="22"/>
        <v>57039</v>
      </c>
      <c r="D133" s="134">
        <f t="shared" si="22"/>
        <v>4362</v>
      </c>
      <c r="E133" s="134">
        <f t="shared" si="22"/>
        <v>1350</v>
      </c>
      <c r="F133" s="134">
        <f t="shared" si="22"/>
        <v>62751</v>
      </c>
      <c r="G133" s="382" t="s">
        <v>48</v>
      </c>
      <c r="H133" s="383"/>
      <c r="I133" s="134">
        <f t="shared" si="24"/>
        <v>393790</v>
      </c>
      <c r="J133" s="134">
        <f t="shared" si="24"/>
        <v>3398</v>
      </c>
      <c r="K133" s="134">
        <f t="shared" si="24"/>
        <v>2800</v>
      </c>
      <c r="L133" s="134">
        <f t="shared" si="24"/>
        <v>399988</v>
      </c>
    </row>
    <row r="134" spans="1:12" ht="15">
      <c r="A134" s="384" t="s">
        <v>261</v>
      </c>
      <c r="B134" s="385"/>
      <c r="C134" s="143">
        <f t="shared" si="22"/>
        <v>-336751</v>
      </c>
      <c r="D134" s="143">
        <f t="shared" si="22"/>
        <v>964</v>
      </c>
      <c r="E134" s="143">
        <f t="shared" si="22"/>
        <v>-1450</v>
      </c>
      <c r="F134" s="143">
        <f t="shared" si="22"/>
        <v>-337237</v>
      </c>
      <c r="G134" s="386"/>
      <c r="H134" s="387"/>
      <c r="I134" s="387"/>
      <c r="J134" s="387"/>
      <c r="K134" s="387"/>
      <c r="L134" s="388"/>
    </row>
    <row r="135" spans="1:12" ht="15">
      <c r="A135" s="384" t="s">
        <v>47</v>
      </c>
      <c r="B135" s="385"/>
      <c r="C135" s="143">
        <f t="shared" si="22"/>
        <v>336751</v>
      </c>
      <c r="D135" s="143">
        <f t="shared" si="22"/>
        <v>-964</v>
      </c>
      <c r="E135" s="143">
        <f t="shared" si="22"/>
        <v>1450</v>
      </c>
      <c r="F135" s="143">
        <f t="shared" si="22"/>
        <v>337237</v>
      </c>
      <c r="G135" s="384" t="s">
        <v>47</v>
      </c>
      <c r="H135" s="385"/>
      <c r="I135" s="143">
        <f aca="true" t="shared" si="25" ref="I135:L136">SUM(I180,I225,I270,I315,I360)</f>
        <v>0</v>
      </c>
      <c r="J135" s="143">
        <f t="shared" si="25"/>
        <v>0</v>
      </c>
      <c r="K135" s="143">
        <f t="shared" si="25"/>
        <v>0</v>
      </c>
      <c r="L135" s="143">
        <f t="shared" si="25"/>
        <v>0</v>
      </c>
    </row>
    <row r="136" spans="1:12" ht="27" customHeight="1">
      <c r="A136" s="382" t="s">
        <v>18</v>
      </c>
      <c r="B136" s="383"/>
      <c r="C136" s="134">
        <f t="shared" si="22"/>
        <v>393790</v>
      </c>
      <c r="D136" s="134">
        <f t="shared" si="22"/>
        <v>3398</v>
      </c>
      <c r="E136" s="134">
        <f t="shared" si="22"/>
        <v>2800</v>
      </c>
      <c r="F136" s="134">
        <f t="shared" si="22"/>
        <v>399988</v>
      </c>
      <c r="G136" s="382" t="s">
        <v>19</v>
      </c>
      <c r="H136" s="383"/>
      <c r="I136" s="134">
        <f t="shared" si="25"/>
        <v>393790</v>
      </c>
      <c r="J136" s="134">
        <f t="shared" si="25"/>
        <v>3398</v>
      </c>
      <c r="K136" s="134">
        <f t="shared" si="25"/>
        <v>2800</v>
      </c>
      <c r="L136" s="134">
        <f t="shared" si="25"/>
        <v>399988</v>
      </c>
    </row>
    <row r="137" spans="1:12" ht="15">
      <c r="A137" s="378" t="s">
        <v>368</v>
      </c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</row>
    <row r="138" spans="1:12" ht="15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</row>
    <row r="139" spans="1:12" ht="15">
      <c r="A139" s="1" t="s">
        <v>367</v>
      </c>
      <c r="H139" s="229" t="s">
        <v>265</v>
      </c>
      <c r="I139" s="229"/>
      <c r="L139" s="230" t="s">
        <v>79</v>
      </c>
    </row>
    <row r="140" spans="1:12" ht="12.75" customHeight="1">
      <c r="A140" s="370" t="s">
        <v>34</v>
      </c>
      <c r="B140" s="368" t="s">
        <v>30</v>
      </c>
      <c r="C140" s="337" t="s">
        <v>375</v>
      </c>
      <c r="D140" s="337" t="s">
        <v>488</v>
      </c>
      <c r="E140" s="337" t="s">
        <v>489</v>
      </c>
      <c r="F140" s="337" t="s">
        <v>490</v>
      </c>
      <c r="G140" s="370" t="s">
        <v>34</v>
      </c>
      <c r="H140" s="368" t="s">
        <v>35</v>
      </c>
      <c r="I140" s="337" t="s">
        <v>375</v>
      </c>
      <c r="J140" s="337" t="s">
        <v>488</v>
      </c>
      <c r="K140" s="337" t="s">
        <v>489</v>
      </c>
      <c r="L140" s="337" t="s">
        <v>490</v>
      </c>
    </row>
    <row r="141" spans="1:12" ht="12.75" customHeight="1">
      <c r="A141" s="370"/>
      <c r="B141" s="368"/>
      <c r="C141" s="366"/>
      <c r="D141" s="366"/>
      <c r="E141" s="338"/>
      <c r="F141" s="366"/>
      <c r="G141" s="370"/>
      <c r="H141" s="368"/>
      <c r="I141" s="366"/>
      <c r="J141" s="366"/>
      <c r="K141" s="338"/>
      <c r="L141" s="366"/>
    </row>
    <row r="142" spans="1:12" ht="28.5" customHeight="1">
      <c r="A142" s="371"/>
      <c r="B142" s="369"/>
      <c r="C142" s="367"/>
      <c r="D142" s="367"/>
      <c r="E142" s="339"/>
      <c r="F142" s="367"/>
      <c r="G142" s="371"/>
      <c r="H142" s="369"/>
      <c r="I142" s="367"/>
      <c r="J142" s="367"/>
      <c r="K142" s="339"/>
      <c r="L142" s="367"/>
    </row>
    <row r="143" spans="1:12" ht="15">
      <c r="A143" s="357" t="s">
        <v>2</v>
      </c>
      <c r="B143" s="362"/>
      <c r="C143" s="362"/>
      <c r="D143" s="362"/>
      <c r="E143" s="362"/>
      <c r="F143" s="362"/>
      <c r="G143" s="357" t="s">
        <v>4</v>
      </c>
      <c r="H143" s="362"/>
      <c r="I143" s="362"/>
      <c r="J143" s="362"/>
      <c r="K143" s="362"/>
      <c r="L143" s="358"/>
    </row>
    <row r="144" spans="1:12" ht="15">
      <c r="A144" s="232" t="s">
        <v>22</v>
      </c>
      <c r="B144" s="233" t="s">
        <v>376</v>
      </c>
      <c r="C144" s="234">
        <v>565</v>
      </c>
      <c r="D144" s="234">
        <v>550</v>
      </c>
      <c r="E144" s="234"/>
      <c r="F144" s="234">
        <f>C144+D144+E144</f>
        <v>1115</v>
      </c>
      <c r="G144" s="232" t="s">
        <v>22</v>
      </c>
      <c r="H144" s="235" t="s">
        <v>89</v>
      </c>
      <c r="I144" s="234">
        <v>62778</v>
      </c>
      <c r="J144" s="234">
        <v>3398</v>
      </c>
      <c r="K144" s="234">
        <v>1300</v>
      </c>
      <c r="L144" s="234">
        <f>I144+J144+K144</f>
        <v>67476</v>
      </c>
    </row>
    <row r="145" spans="1:12" ht="15">
      <c r="A145" s="232" t="s">
        <v>23</v>
      </c>
      <c r="B145" s="233" t="s">
        <v>84</v>
      </c>
      <c r="C145" s="234">
        <f>SUM(C146:C148)</f>
        <v>0</v>
      </c>
      <c r="D145" s="234">
        <f>SUM(D146:D148)</f>
        <v>0</v>
      </c>
      <c r="E145" s="234">
        <f>SUM(E146:E148)</f>
        <v>0</v>
      </c>
      <c r="F145" s="234">
        <f aca="true" t="shared" si="26" ref="F145:F155">C145+D145+E145</f>
        <v>0</v>
      </c>
      <c r="G145" s="232" t="s">
        <v>23</v>
      </c>
      <c r="H145" s="235" t="s">
        <v>382</v>
      </c>
      <c r="I145" s="234">
        <v>16950</v>
      </c>
      <c r="J145" s="234"/>
      <c r="K145" s="234"/>
      <c r="L145" s="234">
        <f>I145+J145+K145</f>
        <v>16950</v>
      </c>
    </row>
    <row r="146" spans="1:12" ht="15">
      <c r="A146" s="236" t="s">
        <v>50</v>
      </c>
      <c r="B146" s="237" t="s">
        <v>85</v>
      </c>
      <c r="C146" s="238"/>
      <c r="D146" s="238"/>
      <c r="E146" s="238"/>
      <c r="F146" s="238">
        <f t="shared" si="26"/>
        <v>0</v>
      </c>
      <c r="G146" s="232" t="s">
        <v>24</v>
      </c>
      <c r="H146" s="235" t="s">
        <v>90</v>
      </c>
      <c r="I146" s="234">
        <v>18790</v>
      </c>
      <c r="J146" s="234"/>
      <c r="K146" s="234"/>
      <c r="L146" s="234">
        <f>I146+J146+K146</f>
        <v>18790</v>
      </c>
    </row>
    <row r="147" spans="1:12" ht="15">
      <c r="A147" s="236" t="s">
        <v>36</v>
      </c>
      <c r="B147" s="237" t="s">
        <v>40</v>
      </c>
      <c r="C147" s="238"/>
      <c r="D147" s="238"/>
      <c r="E147" s="238"/>
      <c r="F147" s="238">
        <f t="shared" si="26"/>
        <v>0</v>
      </c>
      <c r="G147" s="232" t="s">
        <v>25</v>
      </c>
      <c r="H147" s="235" t="s">
        <v>234</v>
      </c>
      <c r="I147" s="234">
        <f>SUM(I148+I149+I150)</f>
        <v>0</v>
      </c>
      <c r="J147" s="234">
        <f>SUM(J148+J149+J150)</f>
        <v>0</v>
      </c>
      <c r="K147" s="234">
        <f>SUM(K148+K149+K150)</f>
        <v>0</v>
      </c>
      <c r="L147" s="234">
        <f>I147+J147+K147</f>
        <v>0</v>
      </c>
    </row>
    <row r="148" spans="1:12" ht="15">
      <c r="A148" s="236" t="s">
        <v>39</v>
      </c>
      <c r="B148" s="237" t="s">
        <v>153</v>
      </c>
      <c r="C148" s="238"/>
      <c r="D148" s="238"/>
      <c r="E148" s="238"/>
      <c r="F148" s="238">
        <f t="shared" si="26"/>
        <v>0</v>
      </c>
      <c r="G148" s="239" t="s">
        <v>51</v>
      </c>
      <c r="H148" s="237" t="s">
        <v>460</v>
      </c>
      <c r="I148" s="238"/>
      <c r="J148" s="238"/>
      <c r="K148" s="238"/>
      <c r="L148" s="238"/>
    </row>
    <row r="149" spans="1:12" ht="15">
      <c r="A149" s="240" t="s">
        <v>24</v>
      </c>
      <c r="B149" s="235" t="s">
        <v>235</v>
      </c>
      <c r="C149" s="234">
        <f>SUM(C150:C152)</f>
        <v>1213</v>
      </c>
      <c r="D149" s="234">
        <f>SUM(D150:D152)</f>
        <v>1773</v>
      </c>
      <c r="E149" s="234">
        <f>SUM(E150:E152)</f>
        <v>1300</v>
      </c>
      <c r="F149" s="234">
        <f t="shared" si="26"/>
        <v>4286</v>
      </c>
      <c r="G149" s="239" t="s">
        <v>52</v>
      </c>
      <c r="H149" s="237" t="s">
        <v>474</v>
      </c>
      <c r="I149" s="238"/>
      <c r="J149" s="238"/>
      <c r="K149" s="238"/>
      <c r="L149" s="238"/>
    </row>
    <row r="150" spans="1:12" ht="15">
      <c r="A150" s="239" t="s">
        <v>41</v>
      </c>
      <c r="B150" s="241" t="s">
        <v>236</v>
      </c>
      <c r="C150" s="238"/>
      <c r="D150" s="238"/>
      <c r="E150" s="238"/>
      <c r="F150" s="238">
        <f t="shared" si="26"/>
        <v>0</v>
      </c>
      <c r="G150" s="239" t="s">
        <v>53</v>
      </c>
      <c r="H150" s="237" t="s">
        <v>237</v>
      </c>
      <c r="I150" s="238"/>
      <c r="J150" s="238"/>
      <c r="K150" s="238"/>
      <c r="L150" s="238"/>
    </row>
    <row r="151" spans="1:12" ht="15">
      <c r="A151" s="239" t="s">
        <v>56</v>
      </c>
      <c r="B151" s="237" t="s">
        <v>238</v>
      </c>
      <c r="C151" s="238"/>
      <c r="D151" s="238"/>
      <c r="E151" s="238"/>
      <c r="F151" s="238">
        <f t="shared" si="26"/>
        <v>0</v>
      </c>
      <c r="G151" s="242" t="s">
        <v>31</v>
      </c>
      <c r="H151" s="233" t="s">
        <v>14</v>
      </c>
      <c r="I151" s="234"/>
      <c r="J151" s="234"/>
      <c r="K151" s="234"/>
      <c r="L151" s="234"/>
    </row>
    <row r="152" spans="1:12" ht="15">
      <c r="A152" s="239" t="s">
        <v>57</v>
      </c>
      <c r="B152" s="241" t="s">
        <v>380</v>
      </c>
      <c r="C152" s="238">
        <v>1213</v>
      </c>
      <c r="D152" s="238">
        <v>1773</v>
      </c>
      <c r="E152" s="238">
        <v>1300</v>
      </c>
      <c r="F152" s="238">
        <f t="shared" si="26"/>
        <v>4286</v>
      </c>
      <c r="G152" s="372"/>
      <c r="H152" s="373"/>
      <c r="I152" s="373"/>
      <c r="J152" s="373"/>
      <c r="K152" s="373"/>
      <c r="L152" s="374"/>
    </row>
    <row r="153" spans="1:12" ht="15">
      <c r="A153" s="242" t="s">
        <v>25</v>
      </c>
      <c r="B153" s="235" t="s">
        <v>381</v>
      </c>
      <c r="C153" s="234"/>
      <c r="D153" s="234"/>
      <c r="E153" s="234"/>
      <c r="F153" s="234">
        <f t="shared" si="26"/>
        <v>0</v>
      </c>
      <c r="G153" s="379"/>
      <c r="H153" s="380"/>
      <c r="I153" s="380"/>
      <c r="J153" s="380"/>
      <c r="K153" s="380"/>
      <c r="L153" s="381"/>
    </row>
    <row r="154" spans="1:12" ht="15">
      <c r="A154" s="357" t="s">
        <v>86</v>
      </c>
      <c r="B154" s="358"/>
      <c r="C154" s="243">
        <f>SUM(C153+C149+C145+C144)</f>
        <v>1778</v>
      </c>
      <c r="D154" s="243">
        <f>SUM(D153+D149+D145+D144)</f>
        <v>2323</v>
      </c>
      <c r="E154" s="243">
        <f>SUM(E153+E149+E145+E144)</f>
        <v>1300</v>
      </c>
      <c r="F154" s="243">
        <f t="shared" si="26"/>
        <v>5401</v>
      </c>
      <c r="G154" s="357" t="s">
        <v>91</v>
      </c>
      <c r="H154" s="358"/>
      <c r="I154" s="243">
        <f>SUM(I144+I145+I146+I147+I151)</f>
        <v>98518</v>
      </c>
      <c r="J154" s="243">
        <f>SUM(J144+J145+J146+J147+J151)</f>
        <v>3398</v>
      </c>
      <c r="K154" s="243">
        <f>SUM(K144+K145+K146+K147+K151)</f>
        <v>1300</v>
      </c>
      <c r="L154" s="243">
        <f>SUM(L144+L145+L146+L147+L151)</f>
        <v>103216</v>
      </c>
    </row>
    <row r="155" spans="1:12" ht="15.75">
      <c r="A155" s="352" t="s">
        <v>240</v>
      </c>
      <c r="B155" s="353"/>
      <c r="C155" s="244">
        <f>C154-I154</f>
        <v>-96740</v>
      </c>
      <c r="D155" s="244">
        <f>D154-J154</f>
        <v>-1075</v>
      </c>
      <c r="E155" s="244">
        <f>E154-K154</f>
        <v>0</v>
      </c>
      <c r="F155" s="244">
        <f t="shared" si="26"/>
        <v>-97815</v>
      </c>
      <c r="G155" s="423"/>
      <c r="H155" s="424"/>
      <c r="I155" s="424"/>
      <c r="J155" s="424"/>
      <c r="K155" s="424"/>
      <c r="L155" s="425"/>
    </row>
    <row r="156" spans="1:12" ht="15">
      <c r="A156" s="349"/>
      <c r="B156" s="350"/>
      <c r="C156" s="350"/>
      <c r="D156" s="350"/>
      <c r="E156" s="350"/>
      <c r="F156" s="351"/>
      <c r="G156" s="426"/>
      <c r="H156" s="427"/>
      <c r="I156" s="427"/>
      <c r="J156" s="427"/>
      <c r="K156" s="427"/>
      <c r="L156" s="428"/>
    </row>
    <row r="157" spans="1:12" ht="15">
      <c r="A157" s="232" t="s">
        <v>31</v>
      </c>
      <c r="B157" s="235" t="s">
        <v>241</v>
      </c>
      <c r="C157" s="234">
        <f>C158+C159+C160</f>
        <v>96740</v>
      </c>
      <c r="D157" s="234">
        <f>D158+D159+D160</f>
        <v>1075</v>
      </c>
      <c r="E157" s="234">
        <f>E158+E159+E160</f>
        <v>0</v>
      </c>
      <c r="F157" s="234">
        <f aca="true" t="shared" si="27" ref="F157:F162">C157+D157+E157</f>
        <v>97815</v>
      </c>
      <c r="G157" s="426"/>
      <c r="H157" s="427"/>
      <c r="I157" s="427"/>
      <c r="J157" s="427"/>
      <c r="K157" s="427"/>
      <c r="L157" s="428"/>
    </row>
    <row r="158" spans="1:12" ht="15">
      <c r="A158" s="239" t="s">
        <v>242</v>
      </c>
      <c r="B158" s="246" t="s">
        <v>243</v>
      </c>
      <c r="C158" s="238">
        <v>96733</v>
      </c>
      <c r="D158" s="238"/>
      <c r="E158" s="238"/>
      <c r="F158" s="238">
        <f t="shared" si="27"/>
        <v>96733</v>
      </c>
      <c r="G158" s="426"/>
      <c r="H158" s="427"/>
      <c r="I158" s="427"/>
      <c r="J158" s="427"/>
      <c r="K158" s="427"/>
      <c r="L158" s="428"/>
    </row>
    <row r="159" spans="1:12" ht="15">
      <c r="A159" s="239" t="s">
        <v>244</v>
      </c>
      <c r="B159" s="237" t="s">
        <v>245</v>
      </c>
      <c r="C159" s="238">
        <v>7</v>
      </c>
      <c r="D159" s="238">
        <v>1075</v>
      </c>
      <c r="E159" s="238"/>
      <c r="F159" s="238">
        <f t="shared" si="27"/>
        <v>1082</v>
      </c>
      <c r="G159" s="242" t="s">
        <v>26</v>
      </c>
      <c r="H159" s="233" t="s">
        <v>176</v>
      </c>
      <c r="I159" s="234">
        <f>I160+I161</f>
        <v>0</v>
      </c>
      <c r="J159" s="234">
        <f>J160+J161</f>
        <v>0</v>
      </c>
      <c r="K159" s="234">
        <f>K160+K161</f>
        <v>0</v>
      </c>
      <c r="L159" s="234">
        <f>L160+L161</f>
        <v>0</v>
      </c>
    </row>
    <row r="160" spans="1:12" ht="15">
      <c r="A160" s="239" t="s">
        <v>246</v>
      </c>
      <c r="B160" s="237" t="s">
        <v>247</v>
      </c>
      <c r="C160" s="238"/>
      <c r="D160" s="238"/>
      <c r="E160" s="238"/>
      <c r="F160" s="238">
        <f t="shared" si="27"/>
        <v>0</v>
      </c>
      <c r="G160" s="239" t="s">
        <v>377</v>
      </c>
      <c r="H160" s="237" t="s">
        <v>248</v>
      </c>
      <c r="I160" s="238"/>
      <c r="J160" s="238"/>
      <c r="K160" s="238"/>
      <c r="L160" s="234"/>
    </row>
    <row r="161" spans="1:12" ht="15.75">
      <c r="A161" s="354" t="s">
        <v>87</v>
      </c>
      <c r="B161" s="354"/>
      <c r="C161" s="244">
        <f>C157-I159</f>
        <v>96740</v>
      </c>
      <c r="D161" s="244">
        <f>D157-J159</f>
        <v>1075</v>
      </c>
      <c r="E161" s="244">
        <f>E157-K159</f>
        <v>0</v>
      </c>
      <c r="F161" s="244">
        <f t="shared" si="27"/>
        <v>97815</v>
      </c>
      <c r="G161" s="239" t="s">
        <v>378</v>
      </c>
      <c r="H161" s="246" t="s">
        <v>249</v>
      </c>
      <c r="I161" s="257"/>
      <c r="J161" s="257"/>
      <c r="K161" s="257"/>
      <c r="L161" s="257"/>
    </row>
    <row r="162" spans="1:12" ht="15">
      <c r="A162" s="355" t="s">
        <v>42</v>
      </c>
      <c r="B162" s="356"/>
      <c r="C162" s="247">
        <f>SUM(C154,C157)</f>
        <v>98518</v>
      </c>
      <c r="D162" s="247">
        <f>SUM(D154,D157)</f>
        <v>3398</v>
      </c>
      <c r="E162" s="247">
        <f>SUM(E154,E157)</f>
        <v>1300</v>
      </c>
      <c r="F162" s="247">
        <f t="shared" si="27"/>
        <v>103216</v>
      </c>
      <c r="G162" s="355" t="s">
        <v>43</v>
      </c>
      <c r="H162" s="356"/>
      <c r="I162" s="247">
        <f>SUM(I154,I159)</f>
        <v>98518</v>
      </c>
      <c r="J162" s="247">
        <f>SUM(J154,J159)</f>
        <v>3398</v>
      </c>
      <c r="K162" s="247">
        <f>SUM(K154,K159)</f>
        <v>1300</v>
      </c>
      <c r="L162" s="247">
        <f>SUM(L154,L159)</f>
        <v>103216</v>
      </c>
    </row>
    <row r="163" spans="1:12" ht="15">
      <c r="A163" s="357" t="s">
        <v>3</v>
      </c>
      <c r="B163" s="362"/>
      <c r="C163" s="362"/>
      <c r="D163" s="362"/>
      <c r="E163" s="362"/>
      <c r="F163" s="362"/>
      <c r="G163" s="357" t="s">
        <v>5</v>
      </c>
      <c r="H163" s="362"/>
      <c r="I163" s="362"/>
      <c r="J163" s="362"/>
      <c r="K163" s="362"/>
      <c r="L163" s="358"/>
    </row>
    <row r="164" spans="1:12" ht="15">
      <c r="A164" s="232" t="s">
        <v>22</v>
      </c>
      <c r="B164" s="235" t="s">
        <v>175</v>
      </c>
      <c r="C164" s="234"/>
      <c r="D164" s="234"/>
      <c r="E164" s="234"/>
      <c r="F164" s="234"/>
      <c r="G164" s="232" t="s">
        <v>22</v>
      </c>
      <c r="H164" s="235" t="s">
        <v>178</v>
      </c>
      <c r="I164" s="234">
        <v>1000</v>
      </c>
      <c r="J164" s="254"/>
      <c r="K164" s="254"/>
      <c r="L164" s="234">
        <f aca="true" t="shared" si="28" ref="L164:L169">I164+J164+K164</f>
        <v>1000</v>
      </c>
    </row>
    <row r="165" spans="1:12" ht="15">
      <c r="A165" s="232" t="s">
        <v>23</v>
      </c>
      <c r="B165" s="235" t="s">
        <v>252</v>
      </c>
      <c r="C165" s="234">
        <f>C166+C167</f>
        <v>0</v>
      </c>
      <c r="D165" s="234">
        <f>D166+D167</f>
        <v>0</v>
      </c>
      <c r="E165" s="234">
        <f>E166+E167</f>
        <v>0</v>
      </c>
      <c r="F165" s="234">
        <f>F166+F167</f>
        <v>0</v>
      </c>
      <c r="G165" s="232" t="s">
        <v>23</v>
      </c>
      <c r="H165" s="235" t="s">
        <v>177</v>
      </c>
      <c r="I165" s="234"/>
      <c r="J165" s="234"/>
      <c r="K165" s="234"/>
      <c r="L165" s="234">
        <f t="shared" si="28"/>
        <v>0</v>
      </c>
    </row>
    <row r="166" spans="1:12" ht="15">
      <c r="A166" s="239" t="s">
        <v>253</v>
      </c>
      <c r="B166" s="241" t="s">
        <v>254</v>
      </c>
      <c r="C166" s="238"/>
      <c r="D166" s="238"/>
      <c r="E166" s="238"/>
      <c r="F166" s="238"/>
      <c r="G166" s="232" t="s">
        <v>24</v>
      </c>
      <c r="H166" s="233" t="s">
        <v>250</v>
      </c>
      <c r="I166" s="234">
        <f>I167+I168</f>
        <v>0</v>
      </c>
      <c r="J166" s="234">
        <f>J167+J168</f>
        <v>0</v>
      </c>
      <c r="K166" s="234">
        <f>K167+K168</f>
        <v>0</v>
      </c>
      <c r="L166" s="234">
        <f t="shared" si="28"/>
        <v>0</v>
      </c>
    </row>
    <row r="167" spans="1:12" ht="15">
      <c r="A167" s="239" t="s">
        <v>174</v>
      </c>
      <c r="B167" s="241" t="s">
        <v>383</v>
      </c>
      <c r="C167" s="238"/>
      <c r="D167" s="238"/>
      <c r="E167" s="238"/>
      <c r="F167" s="238"/>
      <c r="G167" s="239" t="s">
        <v>41</v>
      </c>
      <c r="H167" s="246" t="s">
        <v>251</v>
      </c>
      <c r="I167" s="238"/>
      <c r="J167" s="238"/>
      <c r="K167" s="238"/>
      <c r="L167" s="238">
        <f t="shared" si="28"/>
        <v>0</v>
      </c>
    </row>
    <row r="168" spans="1:12" ht="15">
      <c r="A168" s="242" t="s">
        <v>24</v>
      </c>
      <c r="B168" s="235" t="s">
        <v>384</v>
      </c>
      <c r="C168" s="234"/>
      <c r="D168" s="234"/>
      <c r="E168" s="234"/>
      <c r="F168" s="234"/>
      <c r="G168" s="239" t="s">
        <v>56</v>
      </c>
      <c r="H168" s="246" t="s">
        <v>379</v>
      </c>
      <c r="I168" s="238"/>
      <c r="J168" s="238"/>
      <c r="K168" s="238"/>
      <c r="L168" s="238">
        <f t="shared" si="28"/>
        <v>0</v>
      </c>
    </row>
    <row r="169" spans="1:12" ht="15">
      <c r="A169" s="357" t="s">
        <v>92</v>
      </c>
      <c r="B169" s="358"/>
      <c r="C169" s="243">
        <f>SUM(C164,C168,C165)</f>
        <v>0</v>
      </c>
      <c r="D169" s="243">
        <f>SUM(D164,D168,D165)</f>
        <v>0</v>
      </c>
      <c r="E169" s="243">
        <f>SUM(E164,E168,E165)</f>
        <v>0</v>
      </c>
      <c r="F169" s="243">
        <f>SUM(F164,F168,F165)</f>
        <v>0</v>
      </c>
      <c r="G169" s="357" t="s">
        <v>93</v>
      </c>
      <c r="H169" s="358"/>
      <c r="I169" s="243">
        <f>SUM(I164+I165+I166)</f>
        <v>1000</v>
      </c>
      <c r="J169" s="243">
        <f>SUM(J164+J165+J166)</f>
        <v>0</v>
      </c>
      <c r="K169" s="243">
        <f>SUM(K164+K165+K166)</f>
        <v>0</v>
      </c>
      <c r="L169" s="243">
        <f t="shared" si="28"/>
        <v>1000</v>
      </c>
    </row>
    <row r="170" spans="1:12" ht="15.75">
      <c r="A170" s="352" t="s">
        <v>255</v>
      </c>
      <c r="B170" s="353"/>
      <c r="C170" s="244">
        <f>C169-I169</f>
        <v>-1000</v>
      </c>
      <c r="D170" s="244">
        <f>D169-J169</f>
        <v>0</v>
      </c>
      <c r="E170" s="244">
        <f>E169-K169</f>
        <v>0</v>
      </c>
      <c r="F170" s="244">
        <f>F169-L169</f>
        <v>-1000</v>
      </c>
      <c r="G170" s="340"/>
      <c r="H170" s="341"/>
      <c r="I170" s="341"/>
      <c r="J170" s="341"/>
      <c r="K170" s="341"/>
      <c r="L170" s="342"/>
    </row>
    <row r="171" spans="1:12" ht="15">
      <c r="A171" s="349"/>
      <c r="B171" s="350"/>
      <c r="C171" s="350"/>
      <c r="D171" s="350"/>
      <c r="E171" s="350"/>
      <c r="F171" s="351"/>
      <c r="G171" s="343"/>
      <c r="H171" s="344"/>
      <c r="I171" s="344"/>
      <c r="J171" s="344"/>
      <c r="K171" s="344"/>
      <c r="L171" s="345"/>
    </row>
    <row r="172" spans="1:12" ht="15">
      <c r="A172" s="232" t="s">
        <v>25</v>
      </c>
      <c r="B172" s="233" t="s">
        <v>256</v>
      </c>
      <c r="C172" s="234">
        <f>C173+C174+C175</f>
        <v>1000</v>
      </c>
      <c r="D172" s="234">
        <f>+D173</f>
        <v>0</v>
      </c>
      <c r="E172" s="234">
        <f>+E173</f>
        <v>0</v>
      </c>
      <c r="F172" s="234">
        <f>C172+D172+E172</f>
        <v>1000</v>
      </c>
      <c r="G172" s="343"/>
      <c r="H172" s="344"/>
      <c r="I172" s="344"/>
      <c r="J172" s="344"/>
      <c r="K172" s="344"/>
      <c r="L172" s="345"/>
    </row>
    <row r="173" spans="1:12" ht="15">
      <c r="A173" s="239" t="s">
        <v>51</v>
      </c>
      <c r="B173" s="241" t="s">
        <v>257</v>
      </c>
      <c r="C173" s="238">
        <v>1000</v>
      </c>
      <c r="D173" s="238"/>
      <c r="E173" s="238"/>
      <c r="F173" s="238">
        <f aca="true" t="shared" si="29" ref="F173:F181">C173+D173+E173</f>
        <v>1000</v>
      </c>
      <c r="G173" s="346"/>
      <c r="H173" s="347"/>
      <c r="I173" s="347"/>
      <c r="J173" s="347"/>
      <c r="K173" s="347"/>
      <c r="L173" s="348"/>
    </row>
    <row r="174" spans="1:12" ht="15">
      <c r="A174" s="239" t="s">
        <v>52</v>
      </c>
      <c r="B174" s="241" t="s">
        <v>258</v>
      </c>
      <c r="C174" s="238"/>
      <c r="D174" s="238"/>
      <c r="E174" s="238"/>
      <c r="F174" s="238">
        <f t="shared" si="29"/>
        <v>0</v>
      </c>
      <c r="G174" s="242" t="s">
        <v>31</v>
      </c>
      <c r="H174" s="233" t="s">
        <v>179</v>
      </c>
      <c r="I174" s="234">
        <f>+I175+I176</f>
        <v>0</v>
      </c>
      <c r="J174" s="234">
        <f>+J175</f>
        <v>0</v>
      </c>
      <c r="K174" s="234">
        <f>+K175</f>
        <v>0</v>
      </c>
      <c r="L174" s="234">
        <f>+L175</f>
        <v>0</v>
      </c>
    </row>
    <row r="175" spans="1:12" ht="15">
      <c r="A175" s="239" t="s">
        <v>53</v>
      </c>
      <c r="B175" s="241" t="s">
        <v>259</v>
      </c>
      <c r="C175" s="238"/>
      <c r="D175" s="238"/>
      <c r="E175" s="238"/>
      <c r="F175" s="238">
        <f t="shared" si="29"/>
        <v>0</v>
      </c>
      <c r="G175" s="239" t="s">
        <v>55</v>
      </c>
      <c r="H175" s="246" t="s">
        <v>260</v>
      </c>
      <c r="I175" s="238"/>
      <c r="J175" s="238"/>
      <c r="K175" s="238"/>
      <c r="L175" s="238"/>
    </row>
    <row r="176" spans="1:12" ht="15.75">
      <c r="A176" s="354" t="s">
        <v>88</v>
      </c>
      <c r="B176" s="354"/>
      <c r="C176" s="244">
        <f>C172-I174</f>
        <v>1000</v>
      </c>
      <c r="D176" s="244">
        <f>D172-J174</f>
        <v>0</v>
      </c>
      <c r="E176" s="244">
        <f>E172-K174</f>
        <v>0</v>
      </c>
      <c r="F176" s="244">
        <f t="shared" si="29"/>
        <v>1000</v>
      </c>
      <c r="G176" s="447"/>
      <c r="H176" s="448"/>
      <c r="I176" s="448"/>
      <c r="J176" s="448"/>
      <c r="K176" s="448"/>
      <c r="L176" s="449"/>
    </row>
    <row r="177" spans="1:12" ht="15">
      <c r="A177" s="355" t="s">
        <v>44</v>
      </c>
      <c r="B177" s="356"/>
      <c r="C177" s="247">
        <f>SUM(C169,C172)</f>
        <v>1000</v>
      </c>
      <c r="D177" s="247">
        <f>SUM(D169,D172,D174)</f>
        <v>0</v>
      </c>
      <c r="E177" s="247">
        <f>SUM(E169,E172,E174)</f>
        <v>0</v>
      </c>
      <c r="F177" s="247">
        <f t="shared" si="29"/>
        <v>1000</v>
      </c>
      <c r="G177" s="355" t="s">
        <v>45</v>
      </c>
      <c r="H177" s="356"/>
      <c r="I177" s="247">
        <f>SUM(I169,I174)</f>
        <v>1000</v>
      </c>
      <c r="J177" s="247">
        <f>SUM(J169,J174)</f>
        <v>0</v>
      </c>
      <c r="K177" s="247">
        <f>SUM(K169,K174)</f>
        <v>0</v>
      </c>
      <c r="L177" s="247">
        <f>SUM(L169,L174)</f>
        <v>1000</v>
      </c>
    </row>
    <row r="178" spans="1:12" ht="15">
      <c r="A178" s="357" t="s">
        <v>46</v>
      </c>
      <c r="B178" s="358"/>
      <c r="C178" s="243">
        <f aca="true" t="shared" si="30" ref="C178:E179">SUM(C154,C169)</f>
        <v>1778</v>
      </c>
      <c r="D178" s="243">
        <f t="shared" si="30"/>
        <v>2323</v>
      </c>
      <c r="E178" s="243">
        <f t="shared" si="30"/>
        <v>1300</v>
      </c>
      <c r="F178" s="243">
        <f t="shared" si="29"/>
        <v>5401</v>
      </c>
      <c r="G178" s="357" t="s">
        <v>48</v>
      </c>
      <c r="H178" s="358"/>
      <c r="I178" s="243">
        <f>SUM(I154,I169)</f>
        <v>99518</v>
      </c>
      <c r="J178" s="243">
        <f>SUM(J154,J169)</f>
        <v>3398</v>
      </c>
      <c r="K178" s="243">
        <f>SUM(K154,K169)</f>
        <v>1300</v>
      </c>
      <c r="L178" s="243">
        <f>SUM(L154,L169)</f>
        <v>104216</v>
      </c>
    </row>
    <row r="179" spans="1:12" ht="15">
      <c r="A179" s="349" t="s">
        <v>261</v>
      </c>
      <c r="B179" s="351"/>
      <c r="C179" s="234">
        <f t="shared" si="30"/>
        <v>-97740</v>
      </c>
      <c r="D179" s="234">
        <f t="shared" si="30"/>
        <v>-1075</v>
      </c>
      <c r="E179" s="234">
        <f t="shared" si="30"/>
        <v>0</v>
      </c>
      <c r="F179" s="234">
        <f t="shared" si="29"/>
        <v>-98815</v>
      </c>
      <c r="G179" s="359"/>
      <c r="H179" s="360"/>
      <c r="I179" s="360"/>
      <c r="J179" s="360"/>
      <c r="K179" s="360"/>
      <c r="L179" s="361"/>
    </row>
    <row r="180" spans="1:12" ht="15">
      <c r="A180" s="349" t="s">
        <v>47</v>
      </c>
      <c r="B180" s="351"/>
      <c r="C180" s="234">
        <f>SUM(C157,C172)</f>
        <v>97740</v>
      </c>
      <c r="D180" s="234">
        <f>SUM(D157,D172)</f>
        <v>1075</v>
      </c>
      <c r="E180" s="234">
        <f>SUM(E157,E172)</f>
        <v>0</v>
      </c>
      <c r="F180" s="234">
        <f t="shared" si="29"/>
        <v>98815</v>
      </c>
      <c r="G180" s="349" t="s">
        <v>47</v>
      </c>
      <c r="H180" s="351"/>
      <c r="I180" s="234">
        <f>SUM(I159,I174)</f>
        <v>0</v>
      </c>
      <c r="J180" s="234">
        <f>SUM(J159,J174)</f>
        <v>0</v>
      </c>
      <c r="K180" s="234">
        <f>SUM(K159,K174)</f>
        <v>0</v>
      </c>
      <c r="L180" s="234">
        <f>SUM(L159,L174)</f>
        <v>0</v>
      </c>
    </row>
    <row r="181" spans="1:12" ht="15">
      <c r="A181" s="357" t="s">
        <v>18</v>
      </c>
      <c r="B181" s="358"/>
      <c r="C181" s="243">
        <f>SUM(C162+C177)</f>
        <v>99518</v>
      </c>
      <c r="D181" s="243">
        <f>SUM(D162+D177)</f>
        <v>3398</v>
      </c>
      <c r="E181" s="243">
        <f>SUM(E162+E177)</f>
        <v>1300</v>
      </c>
      <c r="F181" s="243">
        <f t="shared" si="29"/>
        <v>104216</v>
      </c>
      <c r="G181" s="357" t="s">
        <v>19</v>
      </c>
      <c r="H181" s="358"/>
      <c r="I181" s="243">
        <f>SUM(I162,I177)</f>
        <v>99518</v>
      </c>
      <c r="J181" s="243">
        <f>SUM(J162,J177)</f>
        <v>3398</v>
      </c>
      <c r="K181" s="243">
        <f>SUM(K162,K177)</f>
        <v>1300</v>
      </c>
      <c r="L181" s="243">
        <f>SUM(L162,L177)</f>
        <v>104216</v>
      </c>
    </row>
    <row r="182" spans="1:12" ht="15">
      <c r="A182" s="378" t="s">
        <v>370</v>
      </c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</row>
    <row r="183" spans="1:12" ht="26.25" customHeight="1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</row>
    <row r="184" spans="1:12" ht="15">
      <c r="A184" s="1" t="s">
        <v>369</v>
      </c>
      <c r="H184" s="229" t="s">
        <v>266</v>
      </c>
      <c r="I184" s="229"/>
      <c r="L184" s="230" t="s">
        <v>79</v>
      </c>
    </row>
    <row r="185" spans="1:12" ht="12.75" customHeight="1">
      <c r="A185" s="370" t="s">
        <v>34</v>
      </c>
      <c r="B185" s="368" t="s">
        <v>30</v>
      </c>
      <c r="C185" s="337" t="s">
        <v>375</v>
      </c>
      <c r="D185" s="337" t="s">
        <v>488</v>
      </c>
      <c r="E185" s="337" t="s">
        <v>489</v>
      </c>
      <c r="F185" s="337" t="s">
        <v>490</v>
      </c>
      <c r="G185" s="370" t="s">
        <v>34</v>
      </c>
      <c r="H185" s="368" t="s">
        <v>35</v>
      </c>
      <c r="I185" s="337" t="s">
        <v>375</v>
      </c>
      <c r="J185" s="337" t="s">
        <v>488</v>
      </c>
      <c r="K185" s="337" t="s">
        <v>489</v>
      </c>
      <c r="L185" s="337" t="s">
        <v>490</v>
      </c>
    </row>
    <row r="186" spans="1:12" ht="12.75" customHeight="1">
      <c r="A186" s="370"/>
      <c r="B186" s="368"/>
      <c r="C186" s="366"/>
      <c r="D186" s="366"/>
      <c r="E186" s="338"/>
      <c r="F186" s="366"/>
      <c r="G186" s="370"/>
      <c r="H186" s="368"/>
      <c r="I186" s="366"/>
      <c r="J186" s="366"/>
      <c r="K186" s="338"/>
      <c r="L186" s="366"/>
    </row>
    <row r="187" spans="1:12" ht="30.75" customHeight="1">
      <c r="A187" s="371"/>
      <c r="B187" s="369"/>
      <c r="C187" s="367"/>
      <c r="D187" s="367"/>
      <c r="E187" s="339"/>
      <c r="F187" s="367"/>
      <c r="G187" s="371"/>
      <c r="H187" s="369"/>
      <c r="I187" s="367"/>
      <c r="J187" s="367"/>
      <c r="K187" s="339"/>
      <c r="L187" s="367"/>
    </row>
    <row r="188" spans="1:12" ht="15">
      <c r="A188" s="357" t="s">
        <v>2</v>
      </c>
      <c r="B188" s="362"/>
      <c r="C188" s="362"/>
      <c r="D188" s="362"/>
      <c r="E188" s="362"/>
      <c r="F188" s="362"/>
      <c r="G188" s="357" t="s">
        <v>4</v>
      </c>
      <c r="H188" s="362"/>
      <c r="I188" s="362"/>
      <c r="J188" s="362"/>
      <c r="K188" s="362"/>
      <c r="L188" s="358"/>
    </row>
    <row r="189" spans="1:12" ht="15">
      <c r="A189" s="232" t="s">
        <v>22</v>
      </c>
      <c r="B189" s="233" t="s">
        <v>376</v>
      </c>
      <c r="C189" s="234"/>
      <c r="D189" s="234"/>
      <c r="E189" s="234"/>
      <c r="F189" s="234"/>
      <c r="G189" s="232" t="s">
        <v>22</v>
      </c>
      <c r="H189" s="235" t="s">
        <v>89</v>
      </c>
      <c r="I189" s="234">
        <v>85747</v>
      </c>
      <c r="J189" s="234"/>
      <c r="K189" s="234"/>
      <c r="L189" s="234">
        <f>I189+J189+K189</f>
        <v>85747</v>
      </c>
    </row>
    <row r="190" spans="1:12" ht="15">
      <c r="A190" s="232" t="s">
        <v>23</v>
      </c>
      <c r="B190" s="233" t="s">
        <v>84</v>
      </c>
      <c r="C190" s="254">
        <f>SUM(C191:C193)</f>
        <v>0</v>
      </c>
      <c r="D190" s="254">
        <f>SUM(D191:D193)</f>
        <v>0</v>
      </c>
      <c r="E190" s="254">
        <f>SUM(E191:E193)</f>
        <v>0</v>
      </c>
      <c r="F190" s="254">
        <f>SUM(F191:F193)</f>
        <v>0</v>
      </c>
      <c r="G190" s="232" t="s">
        <v>23</v>
      </c>
      <c r="H190" s="235" t="s">
        <v>382</v>
      </c>
      <c r="I190" s="234">
        <v>23153</v>
      </c>
      <c r="J190" s="234"/>
      <c r="K190" s="234"/>
      <c r="L190" s="234">
        <f>I190+J190+K190</f>
        <v>23153</v>
      </c>
    </row>
    <row r="191" spans="1:12" ht="15">
      <c r="A191" s="236" t="s">
        <v>50</v>
      </c>
      <c r="B191" s="237" t="s">
        <v>85</v>
      </c>
      <c r="C191" s="238"/>
      <c r="D191" s="238"/>
      <c r="E191" s="238"/>
      <c r="F191" s="238"/>
      <c r="G191" s="232" t="s">
        <v>24</v>
      </c>
      <c r="H191" s="235" t="s">
        <v>90</v>
      </c>
      <c r="I191" s="234">
        <v>13521</v>
      </c>
      <c r="J191" s="234"/>
      <c r="K191" s="234"/>
      <c r="L191" s="234">
        <f>I191+J191+K191</f>
        <v>13521</v>
      </c>
    </row>
    <row r="192" spans="1:12" ht="15">
      <c r="A192" s="236" t="s">
        <v>36</v>
      </c>
      <c r="B192" s="237" t="s">
        <v>40</v>
      </c>
      <c r="C192" s="238"/>
      <c r="D192" s="238"/>
      <c r="E192" s="238"/>
      <c r="F192" s="238" t="s">
        <v>49</v>
      </c>
      <c r="G192" s="232" t="s">
        <v>25</v>
      </c>
      <c r="H192" s="235" t="s">
        <v>234</v>
      </c>
      <c r="I192" s="234">
        <f>SUM(I193+I194+I195)</f>
        <v>0</v>
      </c>
      <c r="J192" s="234">
        <f>SUM(J193+J194+J195)</f>
        <v>0</v>
      </c>
      <c r="K192" s="234">
        <f>SUM(K193+K194+K195)</f>
        <v>0</v>
      </c>
      <c r="L192" s="234">
        <f>I192+J192+K192</f>
        <v>0</v>
      </c>
    </row>
    <row r="193" spans="1:12" ht="15">
      <c r="A193" s="236" t="s">
        <v>39</v>
      </c>
      <c r="B193" s="237" t="s">
        <v>153</v>
      </c>
      <c r="C193" s="238"/>
      <c r="D193" s="238"/>
      <c r="E193" s="238"/>
      <c r="F193" s="238"/>
      <c r="G193" s="239" t="s">
        <v>51</v>
      </c>
      <c r="H193" s="237" t="s">
        <v>460</v>
      </c>
      <c r="I193" s="238"/>
      <c r="J193" s="238"/>
      <c r="K193" s="238"/>
      <c r="L193" s="238"/>
    </row>
    <row r="194" spans="1:12" ht="15">
      <c r="A194" s="240" t="s">
        <v>24</v>
      </c>
      <c r="B194" s="235" t="s">
        <v>235</v>
      </c>
      <c r="C194" s="234">
        <f>SUM(C195:C197)</f>
        <v>0</v>
      </c>
      <c r="D194" s="234">
        <f>SUM(D195:D197)</f>
        <v>0</v>
      </c>
      <c r="E194" s="234">
        <f>SUM(E195:E197)</f>
        <v>0</v>
      </c>
      <c r="F194" s="234">
        <f>SUM(F195:F197)</f>
        <v>0</v>
      </c>
      <c r="G194" s="239" t="s">
        <v>52</v>
      </c>
      <c r="H194" s="237" t="s">
        <v>474</v>
      </c>
      <c r="I194" s="238"/>
      <c r="J194" s="238"/>
      <c r="K194" s="238"/>
      <c r="L194" s="238"/>
    </row>
    <row r="195" spans="1:12" ht="15">
      <c r="A195" s="239" t="s">
        <v>41</v>
      </c>
      <c r="B195" s="241" t="s">
        <v>236</v>
      </c>
      <c r="C195" s="238"/>
      <c r="D195" s="238"/>
      <c r="E195" s="238"/>
      <c r="F195" s="238"/>
      <c r="G195" s="239" t="s">
        <v>53</v>
      </c>
      <c r="H195" s="237" t="s">
        <v>237</v>
      </c>
      <c r="I195" s="234"/>
      <c r="J195" s="234"/>
      <c r="K195" s="234"/>
      <c r="L195" s="238"/>
    </row>
    <row r="196" spans="1:12" ht="15">
      <c r="A196" s="239" t="s">
        <v>56</v>
      </c>
      <c r="B196" s="237" t="s">
        <v>238</v>
      </c>
      <c r="C196" s="238"/>
      <c r="D196" s="238"/>
      <c r="E196" s="238"/>
      <c r="F196" s="238"/>
      <c r="G196" s="242" t="s">
        <v>31</v>
      </c>
      <c r="H196" s="233" t="s">
        <v>14</v>
      </c>
      <c r="I196" s="234"/>
      <c r="J196" s="234"/>
      <c r="K196" s="234"/>
      <c r="L196" s="234"/>
    </row>
    <row r="197" spans="1:12" ht="15">
      <c r="A197" s="239" t="s">
        <v>57</v>
      </c>
      <c r="B197" s="241" t="s">
        <v>380</v>
      </c>
      <c r="C197" s="238"/>
      <c r="D197" s="238"/>
      <c r="E197" s="238"/>
      <c r="F197" s="238"/>
      <c r="G197" s="372"/>
      <c r="H197" s="373"/>
      <c r="I197" s="373"/>
      <c r="J197" s="373"/>
      <c r="K197" s="373"/>
      <c r="L197" s="374"/>
    </row>
    <row r="198" spans="1:12" ht="15">
      <c r="A198" s="242" t="s">
        <v>25</v>
      </c>
      <c r="B198" s="235" t="s">
        <v>381</v>
      </c>
      <c r="C198" s="234"/>
      <c r="D198" s="234"/>
      <c r="E198" s="234"/>
      <c r="F198" s="234"/>
      <c r="G198" s="379"/>
      <c r="H198" s="380"/>
      <c r="I198" s="380"/>
      <c r="J198" s="380"/>
      <c r="K198" s="380"/>
      <c r="L198" s="381"/>
    </row>
    <row r="199" spans="1:12" ht="15">
      <c r="A199" s="357" t="s">
        <v>86</v>
      </c>
      <c r="B199" s="358"/>
      <c r="C199" s="243">
        <f>SUM(C198+C194+C190+C189)</f>
        <v>0</v>
      </c>
      <c r="D199" s="243">
        <f>SUM(D198+D194+D190+D189)</f>
        <v>0</v>
      </c>
      <c r="E199" s="243">
        <f>SUM(E198+E194+E190+E189)</f>
        <v>0</v>
      </c>
      <c r="F199" s="243">
        <f>SUM(F198+F194+F190+F189)</f>
        <v>0</v>
      </c>
      <c r="G199" s="357" t="s">
        <v>91</v>
      </c>
      <c r="H199" s="358"/>
      <c r="I199" s="243">
        <f>SUM(I189+I190+I191+I192+I196)</f>
        <v>122421</v>
      </c>
      <c r="J199" s="243">
        <f>SUM(J189+J190+J191+J192+J196)</f>
        <v>0</v>
      </c>
      <c r="K199" s="243">
        <f>SUM(K189+K190+K191+K192+K196)</f>
        <v>0</v>
      </c>
      <c r="L199" s="243">
        <f>I199+J199+K199</f>
        <v>122421</v>
      </c>
    </row>
    <row r="200" spans="1:12" ht="15.75">
      <c r="A200" s="352" t="s">
        <v>240</v>
      </c>
      <c r="B200" s="353"/>
      <c r="C200" s="244">
        <f>C199-I199</f>
        <v>-122421</v>
      </c>
      <c r="D200" s="244">
        <f>D199-J199</f>
        <v>0</v>
      </c>
      <c r="E200" s="244">
        <f>E199-K199</f>
        <v>0</v>
      </c>
      <c r="F200" s="244">
        <f>C200+D200+E200</f>
        <v>-122421</v>
      </c>
      <c r="G200" s="359"/>
      <c r="H200" s="360"/>
      <c r="I200" s="360"/>
      <c r="J200" s="360"/>
      <c r="K200" s="360"/>
      <c r="L200" s="361"/>
    </row>
    <row r="201" spans="1:12" ht="15">
      <c r="A201" s="349"/>
      <c r="B201" s="350"/>
      <c r="C201" s="350"/>
      <c r="D201" s="350"/>
      <c r="E201" s="350"/>
      <c r="F201" s="351"/>
      <c r="G201" s="363"/>
      <c r="H201" s="364"/>
      <c r="I201" s="364"/>
      <c r="J201" s="364"/>
      <c r="K201" s="364"/>
      <c r="L201" s="365"/>
    </row>
    <row r="202" spans="1:12" ht="15">
      <c r="A202" s="232" t="s">
        <v>31</v>
      </c>
      <c r="B202" s="235" t="s">
        <v>241</v>
      </c>
      <c r="C202" s="234">
        <f>C203+C204+C205</f>
        <v>122421</v>
      </c>
      <c r="D202" s="234">
        <f>D203+D204+D205</f>
        <v>0</v>
      </c>
      <c r="E202" s="234">
        <f>E203+E204+E205</f>
        <v>0</v>
      </c>
      <c r="F202" s="234">
        <f aca="true" t="shared" si="31" ref="F202:F207">C202+D202+E202</f>
        <v>122421</v>
      </c>
      <c r="G202" s="363"/>
      <c r="H202" s="364"/>
      <c r="I202" s="364"/>
      <c r="J202" s="364"/>
      <c r="K202" s="364"/>
      <c r="L202" s="365"/>
    </row>
    <row r="203" spans="1:12" ht="15">
      <c r="A203" s="239" t="s">
        <v>242</v>
      </c>
      <c r="B203" s="246" t="s">
        <v>243</v>
      </c>
      <c r="C203" s="238">
        <v>122416</v>
      </c>
      <c r="D203" s="238"/>
      <c r="E203" s="238"/>
      <c r="F203" s="238">
        <f t="shared" si="31"/>
        <v>122416</v>
      </c>
      <c r="G203" s="363"/>
      <c r="H203" s="364"/>
      <c r="I203" s="364"/>
      <c r="J203" s="364"/>
      <c r="K203" s="364"/>
      <c r="L203" s="365"/>
    </row>
    <row r="204" spans="1:12" ht="15">
      <c r="A204" s="239" t="s">
        <v>244</v>
      </c>
      <c r="B204" s="237" t="s">
        <v>245</v>
      </c>
      <c r="C204" s="238">
        <v>5</v>
      </c>
      <c r="D204" s="238"/>
      <c r="E204" s="238"/>
      <c r="F204" s="238">
        <f t="shared" si="31"/>
        <v>5</v>
      </c>
      <c r="G204" s="242" t="s">
        <v>26</v>
      </c>
      <c r="H204" s="233" t="s">
        <v>176</v>
      </c>
      <c r="I204" s="234">
        <f>I205+I206</f>
        <v>0</v>
      </c>
      <c r="J204" s="234">
        <f>J205+J206</f>
        <v>0</v>
      </c>
      <c r="K204" s="234">
        <f>K205+K206</f>
        <v>0</v>
      </c>
      <c r="L204" s="234">
        <f>L205+L206</f>
        <v>0</v>
      </c>
    </row>
    <row r="205" spans="1:12" ht="15">
      <c r="A205" s="239" t="s">
        <v>246</v>
      </c>
      <c r="B205" s="237" t="s">
        <v>247</v>
      </c>
      <c r="C205" s="238"/>
      <c r="D205" s="238"/>
      <c r="E205" s="238"/>
      <c r="F205" s="238">
        <f t="shared" si="31"/>
        <v>0</v>
      </c>
      <c r="G205" s="239" t="s">
        <v>377</v>
      </c>
      <c r="H205" s="237" t="s">
        <v>248</v>
      </c>
      <c r="I205" s="234"/>
      <c r="J205" s="234"/>
      <c r="K205" s="234"/>
      <c r="L205" s="234"/>
    </row>
    <row r="206" spans="1:12" ht="15.75">
      <c r="A206" s="354" t="s">
        <v>87</v>
      </c>
      <c r="B206" s="354"/>
      <c r="C206" s="244">
        <f>C202-I204</f>
        <v>122421</v>
      </c>
      <c r="D206" s="244">
        <f>D202-J204</f>
        <v>0</v>
      </c>
      <c r="E206" s="244">
        <f>E202-K204</f>
        <v>0</v>
      </c>
      <c r="F206" s="244">
        <f t="shared" si="31"/>
        <v>122421</v>
      </c>
      <c r="G206" s="239" t="s">
        <v>378</v>
      </c>
      <c r="H206" s="246" t="s">
        <v>249</v>
      </c>
      <c r="I206" s="256"/>
      <c r="J206" s="256"/>
      <c r="K206" s="256"/>
      <c r="L206" s="256"/>
    </row>
    <row r="207" spans="1:12" ht="15">
      <c r="A207" s="355" t="s">
        <v>42</v>
      </c>
      <c r="B207" s="356"/>
      <c r="C207" s="247">
        <f>SUM(C199,C202)</f>
        <v>122421</v>
      </c>
      <c r="D207" s="247">
        <f>SUM(D199,D202)</f>
        <v>0</v>
      </c>
      <c r="E207" s="247">
        <f>SUM(E199,E202)</f>
        <v>0</v>
      </c>
      <c r="F207" s="247">
        <f t="shared" si="31"/>
        <v>122421</v>
      </c>
      <c r="G207" s="355" t="s">
        <v>43</v>
      </c>
      <c r="H207" s="356"/>
      <c r="I207" s="247">
        <f>SUM(I199,I204)</f>
        <v>122421</v>
      </c>
      <c r="J207" s="247">
        <f>SUM(J199,J204)</f>
        <v>0</v>
      </c>
      <c r="K207" s="247">
        <f>SUM(K199,K204)</f>
        <v>0</v>
      </c>
      <c r="L207" s="247">
        <f>I207+J207+K207</f>
        <v>122421</v>
      </c>
    </row>
    <row r="208" spans="1:12" ht="15">
      <c r="A208" s="357" t="s">
        <v>3</v>
      </c>
      <c r="B208" s="362"/>
      <c r="C208" s="362"/>
      <c r="D208" s="362"/>
      <c r="E208" s="362"/>
      <c r="F208" s="362"/>
      <c r="G208" s="357" t="s">
        <v>5</v>
      </c>
      <c r="H208" s="362"/>
      <c r="I208" s="362"/>
      <c r="J208" s="362"/>
      <c r="K208" s="362"/>
      <c r="L208" s="358"/>
    </row>
    <row r="209" spans="1:12" ht="15">
      <c r="A209" s="232" t="s">
        <v>22</v>
      </c>
      <c r="B209" s="235" t="s">
        <v>175</v>
      </c>
      <c r="C209" s="234"/>
      <c r="D209" s="234"/>
      <c r="E209" s="234"/>
      <c r="F209" s="234"/>
      <c r="G209" s="232" t="s">
        <v>22</v>
      </c>
      <c r="H209" s="235" t="s">
        <v>178</v>
      </c>
      <c r="I209" s="234">
        <v>1000</v>
      </c>
      <c r="J209" s="234"/>
      <c r="K209" s="234"/>
      <c r="L209" s="234">
        <f aca="true" t="shared" si="32" ref="L209:L214">I209+J209+K209</f>
        <v>1000</v>
      </c>
    </row>
    <row r="210" spans="1:12" ht="15">
      <c r="A210" s="232" t="s">
        <v>23</v>
      </c>
      <c r="B210" s="235" t="s">
        <v>252</v>
      </c>
      <c r="C210" s="234">
        <f>C211+C212</f>
        <v>0</v>
      </c>
      <c r="D210" s="234">
        <f>D211+D212</f>
        <v>0</v>
      </c>
      <c r="E210" s="234">
        <f>E211+E212</f>
        <v>0</v>
      </c>
      <c r="F210" s="234">
        <f>F211+F212</f>
        <v>0</v>
      </c>
      <c r="G210" s="232" t="s">
        <v>23</v>
      </c>
      <c r="H210" s="235" t="s">
        <v>177</v>
      </c>
      <c r="I210" s="234"/>
      <c r="J210" s="234"/>
      <c r="K210" s="234"/>
      <c r="L210" s="234">
        <f t="shared" si="32"/>
        <v>0</v>
      </c>
    </row>
    <row r="211" spans="1:12" ht="15">
      <c r="A211" s="239" t="s">
        <v>253</v>
      </c>
      <c r="B211" s="241" t="s">
        <v>254</v>
      </c>
      <c r="C211" s="238"/>
      <c r="D211" s="238"/>
      <c r="E211" s="238"/>
      <c r="F211" s="238"/>
      <c r="G211" s="232" t="s">
        <v>24</v>
      </c>
      <c r="H211" s="233" t="s">
        <v>250</v>
      </c>
      <c r="I211" s="234">
        <f>SUM(I212:I213)</f>
        <v>0</v>
      </c>
      <c r="J211" s="234">
        <f>SUM(J212:J213)</f>
        <v>0</v>
      </c>
      <c r="K211" s="234">
        <f>SUM(K212:K213)</f>
        <v>0</v>
      </c>
      <c r="L211" s="234">
        <f t="shared" si="32"/>
        <v>0</v>
      </c>
    </row>
    <row r="212" spans="1:12" ht="15">
      <c r="A212" s="239" t="s">
        <v>174</v>
      </c>
      <c r="B212" s="241" t="s">
        <v>383</v>
      </c>
      <c r="C212" s="234"/>
      <c r="D212" s="234"/>
      <c r="E212" s="234"/>
      <c r="F212" s="234"/>
      <c r="G212" s="239" t="s">
        <v>41</v>
      </c>
      <c r="H212" s="246" t="s">
        <v>251</v>
      </c>
      <c r="I212" s="238"/>
      <c r="J212" s="238"/>
      <c r="K212" s="238"/>
      <c r="L212" s="238">
        <f t="shared" si="32"/>
        <v>0</v>
      </c>
    </row>
    <row r="213" spans="1:12" ht="15">
      <c r="A213" s="242" t="s">
        <v>24</v>
      </c>
      <c r="B213" s="235" t="s">
        <v>384</v>
      </c>
      <c r="C213" s="234"/>
      <c r="D213" s="234"/>
      <c r="E213" s="234"/>
      <c r="F213" s="234"/>
      <c r="G213" s="239" t="s">
        <v>56</v>
      </c>
      <c r="H213" s="246" t="s">
        <v>379</v>
      </c>
      <c r="I213" s="234"/>
      <c r="J213" s="234"/>
      <c r="K213" s="234"/>
      <c r="L213" s="238">
        <f t="shared" si="32"/>
        <v>0</v>
      </c>
    </row>
    <row r="214" spans="1:12" ht="15">
      <c r="A214" s="357" t="s">
        <v>92</v>
      </c>
      <c r="B214" s="358"/>
      <c r="C214" s="243">
        <f>SUM(C209,C213,C210)</f>
        <v>0</v>
      </c>
      <c r="D214" s="243">
        <f>SUM(D209,D213,D210)</f>
        <v>0</v>
      </c>
      <c r="E214" s="243">
        <f>SUM(E209,E213,E210)</f>
        <v>0</v>
      </c>
      <c r="F214" s="243">
        <f>SUM(F209,F213,F210)</f>
        <v>0</v>
      </c>
      <c r="G214" s="357" t="s">
        <v>93</v>
      </c>
      <c r="H214" s="358"/>
      <c r="I214" s="243">
        <f>SUM(I209+I210+I211)</f>
        <v>1000</v>
      </c>
      <c r="J214" s="243">
        <f>SUM(J209+J210+J211)</f>
        <v>0</v>
      </c>
      <c r="K214" s="243">
        <f>SUM(K209+K210+K211)</f>
        <v>0</v>
      </c>
      <c r="L214" s="243">
        <f t="shared" si="32"/>
        <v>1000</v>
      </c>
    </row>
    <row r="215" spans="1:12" ht="15.75">
      <c r="A215" s="352" t="s">
        <v>255</v>
      </c>
      <c r="B215" s="353"/>
      <c r="C215" s="244">
        <f>C214-I214</f>
        <v>-1000</v>
      </c>
      <c r="D215" s="244">
        <f>D214-J214</f>
        <v>0</v>
      </c>
      <c r="E215" s="244">
        <f>E214-K214</f>
        <v>0</v>
      </c>
      <c r="F215" s="244">
        <f>F214-L214</f>
        <v>-1000</v>
      </c>
      <c r="G215" s="340"/>
      <c r="H215" s="341"/>
      <c r="I215" s="341"/>
      <c r="J215" s="341"/>
      <c r="K215" s="341"/>
      <c r="L215" s="342"/>
    </row>
    <row r="216" spans="1:12" ht="15">
      <c r="A216" s="349"/>
      <c r="B216" s="350"/>
      <c r="C216" s="350"/>
      <c r="D216" s="350"/>
      <c r="E216" s="350"/>
      <c r="F216" s="351"/>
      <c r="G216" s="343"/>
      <c r="H216" s="344"/>
      <c r="I216" s="344"/>
      <c r="J216" s="344"/>
      <c r="K216" s="344"/>
      <c r="L216" s="345"/>
    </row>
    <row r="217" spans="1:12" ht="15">
      <c r="A217" s="232" t="s">
        <v>25</v>
      </c>
      <c r="B217" s="233" t="s">
        <v>256</v>
      </c>
      <c r="C217" s="234">
        <f>C218+C219+C220</f>
        <v>1000</v>
      </c>
      <c r="D217" s="234">
        <f>D218+D219+D220</f>
        <v>0</v>
      </c>
      <c r="E217" s="234">
        <f>E218+E219+E220</f>
        <v>0</v>
      </c>
      <c r="F217" s="234">
        <f>C217+D217+E217</f>
        <v>1000</v>
      </c>
      <c r="G217" s="343"/>
      <c r="H217" s="344"/>
      <c r="I217" s="344"/>
      <c r="J217" s="344"/>
      <c r="K217" s="344"/>
      <c r="L217" s="345"/>
    </row>
    <row r="218" spans="1:12" ht="15">
      <c r="A218" s="239" t="s">
        <v>51</v>
      </c>
      <c r="B218" s="241" t="s">
        <v>257</v>
      </c>
      <c r="C218" s="238">
        <v>1000</v>
      </c>
      <c r="D218" s="238"/>
      <c r="E218" s="238"/>
      <c r="F218" s="238">
        <f aca="true" t="shared" si="33" ref="F218:F226">C218+D218+E218</f>
        <v>1000</v>
      </c>
      <c r="G218" s="346"/>
      <c r="H218" s="347"/>
      <c r="I218" s="347"/>
      <c r="J218" s="347"/>
      <c r="K218" s="347"/>
      <c r="L218" s="348"/>
    </row>
    <row r="219" spans="1:12" ht="15">
      <c r="A219" s="239" t="s">
        <v>52</v>
      </c>
      <c r="B219" s="241" t="s">
        <v>258</v>
      </c>
      <c r="C219" s="258"/>
      <c r="D219" s="258"/>
      <c r="E219" s="258"/>
      <c r="F219" s="238">
        <f t="shared" si="33"/>
        <v>0</v>
      </c>
      <c r="G219" s="242" t="s">
        <v>31</v>
      </c>
      <c r="H219" s="233" t="s">
        <v>179</v>
      </c>
      <c r="I219" s="261">
        <f>+I220</f>
        <v>0</v>
      </c>
      <c r="J219" s="261">
        <f>+J220</f>
        <v>0</v>
      </c>
      <c r="K219" s="261">
        <f>+K220</f>
        <v>0</v>
      </c>
      <c r="L219" s="261">
        <f>+L220</f>
        <v>0</v>
      </c>
    </row>
    <row r="220" spans="1:12" ht="15">
      <c r="A220" s="239" t="s">
        <v>53</v>
      </c>
      <c r="B220" s="241" t="s">
        <v>259</v>
      </c>
      <c r="C220" s="258"/>
      <c r="D220" s="258"/>
      <c r="E220" s="258"/>
      <c r="F220" s="238">
        <f t="shared" si="33"/>
        <v>0</v>
      </c>
      <c r="G220" s="239" t="s">
        <v>55</v>
      </c>
      <c r="H220" s="246" t="s">
        <v>260</v>
      </c>
      <c r="I220" s="261"/>
      <c r="J220" s="261"/>
      <c r="K220" s="261"/>
      <c r="L220" s="261"/>
    </row>
    <row r="221" spans="1:12" ht="15.75">
      <c r="A221" s="354" t="s">
        <v>88</v>
      </c>
      <c r="B221" s="354"/>
      <c r="C221" s="267">
        <f>C217-I219</f>
        <v>1000</v>
      </c>
      <c r="D221" s="267">
        <f>D217-J219</f>
        <v>0</v>
      </c>
      <c r="E221" s="267">
        <f>E217-K219</f>
        <v>0</v>
      </c>
      <c r="F221" s="244">
        <f t="shared" si="33"/>
        <v>1000</v>
      </c>
      <c r="G221" s="349"/>
      <c r="H221" s="350"/>
      <c r="I221" s="350"/>
      <c r="J221" s="350"/>
      <c r="K221" s="350"/>
      <c r="L221" s="351"/>
    </row>
    <row r="222" spans="1:12" ht="15">
      <c r="A222" s="355" t="s">
        <v>44</v>
      </c>
      <c r="B222" s="356"/>
      <c r="C222" s="259">
        <f>SUM(C214,C217)</f>
        <v>1000</v>
      </c>
      <c r="D222" s="259">
        <f>SUM(D214,D217)</f>
        <v>0</v>
      </c>
      <c r="E222" s="259">
        <f>SUM(E214,E217)</f>
        <v>0</v>
      </c>
      <c r="F222" s="247">
        <f t="shared" si="33"/>
        <v>1000</v>
      </c>
      <c r="G222" s="355" t="s">
        <v>45</v>
      </c>
      <c r="H222" s="356"/>
      <c r="I222" s="259">
        <f>SUM(I214,I219)</f>
        <v>1000</v>
      </c>
      <c r="J222" s="259">
        <f>SUM(J214,J219)</f>
        <v>0</v>
      </c>
      <c r="K222" s="259">
        <f>SUM(K214,K219)</f>
        <v>0</v>
      </c>
      <c r="L222" s="259">
        <f>SUM(L214,L219)</f>
        <v>1000</v>
      </c>
    </row>
    <row r="223" spans="1:12" ht="15">
      <c r="A223" s="357" t="s">
        <v>46</v>
      </c>
      <c r="B223" s="358"/>
      <c r="C223" s="260">
        <f aca="true" t="shared" si="34" ref="C223:E224">SUM(C199,C214)</f>
        <v>0</v>
      </c>
      <c r="D223" s="260">
        <f t="shared" si="34"/>
        <v>0</v>
      </c>
      <c r="E223" s="260">
        <f t="shared" si="34"/>
        <v>0</v>
      </c>
      <c r="F223" s="243">
        <f t="shared" si="33"/>
        <v>0</v>
      </c>
      <c r="G223" s="357" t="s">
        <v>48</v>
      </c>
      <c r="H223" s="358"/>
      <c r="I223" s="260">
        <f>SUM(I199,I214)</f>
        <v>123421</v>
      </c>
      <c r="J223" s="260">
        <f>SUM(J199,J214)</f>
        <v>0</v>
      </c>
      <c r="K223" s="260">
        <f>SUM(K199,K214)</f>
        <v>0</v>
      </c>
      <c r="L223" s="260">
        <f>SUM(L199,L214)</f>
        <v>123421</v>
      </c>
    </row>
    <row r="224" spans="1:12" ht="15">
      <c r="A224" s="349" t="s">
        <v>261</v>
      </c>
      <c r="B224" s="351"/>
      <c r="C224" s="261">
        <f t="shared" si="34"/>
        <v>-123421</v>
      </c>
      <c r="D224" s="261">
        <f t="shared" si="34"/>
        <v>0</v>
      </c>
      <c r="E224" s="261">
        <f t="shared" si="34"/>
        <v>0</v>
      </c>
      <c r="F224" s="234">
        <f t="shared" si="33"/>
        <v>-123421</v>
      </c>
      <c r="G224" s="359"/>
      <c r="H224" s="360"/>
      <c r="I224" s="360"/>
      <c r="J224" s="360"/>
      <c r="K224" s="360"/>
      <c r="L224" s="361"/>
    </row>
    <row r="225" spans="1:12" ht="15">
      <c r="A225" s="349" t="s">
        <v>47</v>
      </c>
      <c r="B225" s="351"/>
      <c r="C225" s="261">
        <f>SUM(C202,C217)</f>
        <v>123421</v>
      </c>
      <c r="D225" s="261">
        <f>SUM(D202,D217)</f>
        <v>0</v>
      </c>
      <c r="E225" s="261">
        <f>SUM(E202,E217)</f>
        <v>0</v>
      </c>
      <c r="F225" s="234">
        <f t="shared" si="33"/>
        <v>123421</v>
      </c>
      <c r="G225" s="349" t="s">
        <v>47</v>
      </c>
      <c r="H225" s="351"/>
      <c r="I225" s="261">
        <f>SUM(I204,I219)</f>
        <v>0</v>
      </c>
      <c r="J225" s="261">
        <f>SUM(J204,J219)</f>
        <v>0</v>
      </c>
      <c r="K225" s="261">
        <f>SUM(K204,K219)</f>
        <v>0</v>
      </c>
      <c r="L225" s="261">
        <f>SUM(L204,L219)</f>
        <v>0</v>
      </c>
    </row>
    <row r="226" spans="1:12" ht="15">
      <c r="A226" s="357" t="s">
        <v>18</v>
      </c>
      <c r="B226" s="358"/>
      <c r="C226" s="243">
        <f>SUM(C207,C222)</f>
        <v>123421</v>
      </c>
      <c r="D226" s="243">
        <f>SUM(D207,D222)</f>
        <v>0</v>
      </c>
      <c r="E226" s="243">
        <f>SUM(E207,E222)</f>
        <v>0</v>
      </c>
      <c r="F226" s="243">
        <f t="shared" si="33"/>
        <v>123421</v>
      </c>
      <c r="G226" s="357" t="s">
        <v>19</v>
      </c>
      <c r="H226" s="358"/>
      <c r="I226" s="243">
        <f>SUM(I207,I222)</f>
        <v>123421</v>
      </c>
      <c r="J226" s="243">
        <f>SUM(J207,J222)</f>
        <v>0</v>
      </c>
      <c r="K226" s="243">
        <f>SUM(K207,K222)</f>
        <v>0</v>
      </c>
      <c r="L226" s="243">
        <f>SUM(L207,L222)</f>
        <v>123421</v>
      </c>
    </row>
    <row r="227" spans="1:12" ht="15">
      <c r="A227" s="378" t="s">
        <v>372</v>
      </c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</row>
    <row r="228" spans="1:12" ht="15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</row>
    <row r="229" spans="1:12" ht="15">
      <c r="A229" s="1" t="s">
        <v>371</v>
      </c>
      <c r="H229" s="229" t="s">
        <v>267</v>
      </c>
      <c r="I229" s="229"/>
      <c r="L229" s="230" t="s">
        <v>79</v>
      </c>
    </row>
    <row r="230" spans="1:12" ht="12.75" customHeight="1">
      <c r="A230" s="370" t="s">
        <v>34</v>
      </c>
      <c r="B230" s="368" t="s">
        <v>30</v>
      </c>
      <c r="C230" s="337" t="s">
        <v>375</v>
      </c>
      <c r="D230" s="337" t="s">
        <v>488</v>
      </c>
      <c r="E230" s="337" t="s">
        <v>489</v>
      </c>
      <c r="F230" s="337" t="s">
        <v>490</v>
      </c>
      <c r="G230" s="370" t="s">
        <v>34</v>
      </c>
      <c r="H230" s="368" t="s">
        <v>35</v>
      </c>
      <c r="I230" s="337" t="s">
        <v>375</v>
      </c>
      <c r="J230" s="337" t="s">
        <v>488</v>
      </c>
      <c r="K230" s="337" t="s">
        <v>489</v>
      </c>
      <c r="L230" s="337" t="s">
        <v>490</v>
      </c>
    </row>
    <row r="231" spans="1:12" ht="12.75" customHeight="1">
      <c r="A231" s="370"/>
      <c r="B231" s="368"/>
      <c r="C231" s="366"/>
      <c r="D231" s="366"/>
      <c r="E231" s="338"/>
      <c r="F231" s="366"/>
      <c r="G231" s="370"/>
      <c r="H231" s="368"/>
      <c r="I231" s="366"/>
      <c r="J231" s="366"/>
      <c r="K231" s="338"/>
      <c r="L231" s="366"/>
    </row>
    <row r="232" spans="1:12" ht="27" customHeight="1">
      <c r="A232" s="371"/>
      <c r="B232" s="369"/>
      <c r="C232" s="367"/>
      <c r="D232" s="367"/>
      <c r="E232" s="339"/>
      <c r="F232" s="367"/>
      <c r="G232" s="371"/>
      <c r="H232" s="369"/>
      <c r="I232" s="367"/>
      <c r="J232" s="367"/>
      <c r="K232" s="339"/>
      <c r="L232" s="367"/>
    </row>
    <row r="233" spans="1:12" ht="15">
      <c r="A233" s="357" t="s">
        <v>2</v>
      </c>
      <c r="B233" s="362"/>
      <c r="C233" s="362"/>
      <c r="D233" s="362"/>
      <c r="E233" s="362"/>
      <c r="F233" s="362"/>
      <c r="G233" s="357" t="s">
        <v>4</v>
      </c>
      <c r="H233" s="362"/>
      <c r="I233" s="362"/>
      <c r="J233" s="362"/>
      <c r="K233" s="362"/>
      <c r="L233" s="358"/>
    </row>
    <row r="234" spans="1:12" ht="15">
      <c r="A234" s="232" t="s">
        <v>22</v>
      </c>
      <c r="B234" s="233" t="s">
        <v>376</v>
      </c>
      <c r="C234" s="234">
        <v>13261</v>
      </c>
      <c r="D234" s="234"/>
      <c r="E234" s="234"/>
      <c r="F234" s="234">
        <f>C234+D234+E234</f>
        <v>13261</v>
      </c>
      <c r="G234" s="232" t="s">
        <v>22</v>
      </c>
      <c r="H234" s="235" t="s">
        <v>89</v>
      </c>
      <c r="I234" s="234">
        <v>21112</v>
      </c>
      <c r="J234" s="234"/>
      <c r="K234" s="234"/>
      <c r="L234" s="234">
        <f>I234+J234+K234</f>
        <v>21112</v>
      </c>
    </row>
    <row r="235" spans="1:12" ht="15">
      <c r="A235" s="232" t="s">
        <v>23</v>
      </c>
      <c r="B235" s="233" t="s">
        <v>84</v>
      </c>
      <c r="C235" s="254">
        <f>SUM(C236:C238)</f>
        <v>0</v>
      </c>
      <c r="D235" s="254">
        <f>SUM(D236:D238)</f>
        <v>0</v>
      </c>
      <c r="E235" s="254">
        <f>SUM(E236:E238)</f>
        <v>0</v>
      </c>
      <c r="F235" s="234">
        <f aca="true" t="shared" si="35" ref="F235:F245">C235+D235+E235</f>
        <v>0</v>
      </c>
      <c r="G235" s="232" t="s">
        <v>23</v>
      </c>
      <c r="H235" s="235" t="s">
        <v>382</v>
      </c>
      <c r="I235" s="234">
        <v>5584</v>
      </c>
      <c r="J235" s="234"/>
      <c r="K235" s="234"/>
      <c r="L235" s="234">
        <f>I235+J235+K235</f>
        <v>5584</v>
      </c>
    </row>
    <row r="236" spans="1:12" ht="15">
      <c r="A236" s="236" t="s">
        <v>50</v>
      </c>
      <c r="B236" s="237" t="s">
        <v>85</v>
      </c>
      <c r="C236" s="238"/>
      <c r="D236" s="238"/>
      <c r="E236" s="238"/>
      <c r="F236" s="238">
        <f t="shared" si="35"/>
        <v>0</v>
      </c>
      <c r="G236" s="232" t="s">
        <v>24</v>
      </c>
      <c r="H236" s="235" t="s">
        <v>90</v>
      </c>
      <c r="I236" s="234">
        <v>16882</v>
      </c>
      <c r="J236" s="234"/>
      <c r="K236" s="234">
        <v>2410</v>
      </c>
      <c r="L236" s="234">
        <f>I236+J236+K236</f>
        <v>19292</v>
      </c>
    </row>
    <row r="237" spans="1:12" ht="15">
      <c r="A237" s="236" t="s">
        <v>36</v>
      </c>
      <c r="B237" s="237" t="s">
        <v>40</v>
      </c>
      <c r="C237" s="238"/>
      <c r="D237" s="238"/>
      <c r="E237" s="238"/>
      <c r="F237" s="238">
        <f t="shared" si="35"/>
        <v>0</v>
      </c>
      <c r="G237" s="232" t="s">
        <v>25</v>
      </c>
      <c r="H237" s="235" t="s">
        <v>234</v>
      </c>
      <c r="I237" s="234">
        <f>SUM(I238+I239+I240)</f>
        <v>1213</v>
      </c>
      <c r="J237" s="234">
        <f>SUM(J238+J239+J240)</f>
        <v>0</v>
      </c>
      <c r="K237" s="234">
        <f>SUM(K238+K239+K240)</f>
        <v>0</v>
      </c>
      <c r="L237" s="234">
        <f>I237+J237+K237</f>
        <v>1213</v>
      </c>
    </row>
    <row r="238" spans="1:12" ht="15">
      <c r="A238" s="236" t="s">
        <v>39</v>
      </c>
      <c r="B238" s="237" t="s">
        <v>153</v>
      </c>
      <c r="C238" s="238"/>
      <c r="D238" s="238"/>
      <c r="E238" s="238"/>
      <c r="F238" s="238">
        <f t="shared" si="35"/>
        <v>0</v>
      </c>
      <c r="G238" s="239" t="s">
        <v>51</v>
      </c>
      <c r="H238" s="237" t="s">
        <v>460</v>
      </c>
      <c r="I238" s="238">
        <v>1213</v>
      </c>
      <c r="J238" s="238"/>
      <c r="K238" s="238"/>
      <c r="L238" s="238">
        <f>I238+J238+K238</f>
        <v>1213</v>
      </c>
    </row>
    <row r="239" spans="1:12" ht="15">
      <c r="A239" s="240" t="s">
        <v>24</v>
      </c>
      <c r="B239" s="235" t="s">
        <v>235</v>
      </c>
      <c r="C239" s="234">
        <f>SUM(C240:C242)</f>
        <v>0</v>
      </c>
      <c r="D239" s="234">
        <f>SUM(D240:D242)</f>
        <v>0</v>
      </c>
      <c r="E239" s="234">
        <f>SUM(E240:E242)</f>
        <v>0</v>
      </c>
      <c r="F239" s="234">
        <f t="shared" si="35"/>
        <v>0</v>
      </c>
      <c r="G239" s="239" t="s">
        <v>52</v>
      </c>
      <c r="H239" s="237" t="s">
        <v>474</v>
      </c>
      <c r="I239" s="238"/>
      <c r="J239" s="238"/>
      <c r="K239" s="238"/>
      <c r="L239" s="238"/>
    </row>
    <row r="240" spans="1:12" ht="15">
      <c r="A240" s="239" t="s">
        <v>41</v>
      </c>
      <c r="B240" s="241" t="s">
        <v>236</v>
      </c>
      <c r="C240" s="238"/>
      <c r="D240" s="238"/>
      <c r="E240" s="238"/>
      <c r="F240" s="238">
        <f t="shared" si="35"/>
        <v>0</v>
      </c>
      <c r="G240" s="239" t="s">
        <v>53</v>
      </c>
      <c r="H240" s="237" t="s">
        <v>237</v>
      </c>
      <c r="I240" s="234"/>
      <c r="J240" s="234"/>
      <c r="K240" s="234"/>
      <c r="L240" s="238"/>
    </row>
    <row r="241" spans="1:12" ht="15">
      <c r="A241" s="239" t="s">
        <v>56</v>
      </c>
      <c r="B241" s="237" t="s">
        <v>238</v>
      </c>
      <c r="C241" s="238"/>
      <c r="D241" s="238"/>
      <c r="E241" s="238"/>
      <c r="F241" s="238">
        <f t="shared" si="35"/>
        <v>0</v>
      </c>
      <c r="G241" s="242" t="s">
        <v>31</v>
      </c>
      <c r="H241" s="233" t="s">
        <v>14</v>
      </c>
      <c r="I241" s="238"/>
      <c r="J241" s="238"/>
      <c r="K241" s="238"/>
      <c r="L241" s="238"/>
    </row>
    <row r="242" spans="1:12" ht="15">
      <c r="A242" s="239" t="s">
        <v>57</v>
      </c>
      <c r="B242" s="241" t="s">
        <v>380</v>
      </c>
      <c r="C242" s="238"/>
      <c r="D242" s="238"/>
      <c r="E242" s="238"/>
      <c r="F242" s="238">
        <f t="shared" si="35"/>
        <v>0</v>
      </c>
      <c r="G242" s="372"/>
      <c r="H242" s="373"/>
      <c r="I242" s="373"/>
      <c r="J242" s="373"/>
      <c r="K242" s="373"/>
      <c r="L242" s="374"/>
    </row>
    <row r="243" spans="1:12" ht="15">
      <c r="A243" s="242" t="s">
        <v>25</v>
      </c>
      <c r="B243" s="235" t="s">
        <v>381</v>
      </c>
      <c r="C243" s="234"/>
      <c r="D243" s="234"/>
      <c r="E243" s="234"/>
      <c r="F243" s="234">
        <f t="shared" si="35"/>
        <v>0</v>
      </c>
      <c r="G243" s="379"/>
      <c r="H243" s="380"/>
      <c r="I243" s="380"/>
      <c r="J243" s="380"/>
      <c r="K243" s="380"/>
      <c r="L243" s="381"/>
    </row>
    <row r="244" spans="1:12" ht="15">
      <c r="A244" s="357" t="s">
        <v>86</v>
      </c>
      <c r="B244" s="358"/>
      <c r="C244" s="243">
        <f>SUM(C243+C239+C235+C234)</f>
        <v>13261</v>
      </c>
      <c r="D244" s="243">
        <f>SUM(D243+D239+D235+D234)</f>
        <v>0</v>
      </c>
      <c r="E244" s="243">
        <f>SUM(E243+E239+E235+E234)</f>
        <v>0</v>
      </c>
      <c r="F244" s="243">
        <f t="shared" si="35"/>
        <v>13261</v>
      </c>
      <c r="G244" s="357" t="s">
        <v>91</v>
      </c>
      <c r="H244" s="358"/>
      <c r="I244" s="243">
        <f>SUM(I234+I235+I236+I237+I241)</f>
        <v>44791</v>
      </c>
      <c r="J244" s="243">
        <f>SUM(J234+J235+J236+J237+J241)</f>
        <v>0</v>
      </c>
      <c r="K244" s="243">
        <f>SUM(K234+K235+K236+K237+K241)</f>
        <v>2410</v>
      </c>
      <c r="L244" s="243">
        <f>I244+J244+K244</f>
        <v>47201</v>
      </c>
    </row>
    <row r="245" spans="1:12" ht="15.75">
      <c r="A245" s="352" t="s">
        <v>240</v>
      </c>
      <c r="B245" s="353"/>
      <c r="C245" s="244">
        <f>C244-I244</f>
        <v>-31530</v>
      </c>
      <c r="D245" s="244">
        <f>D244-J244</f>
        <v>0</v>
      </c>
      <c r="E245" s="244">
        <f>E244-K244</f>
        <v>-2410</v>
      </c>
      <c r="F245" s="244">
        <f t="shared" si="35"/>
        <v>-33940</v>
      </c>
      <c r="G245" s="359"/>
      <c r="H245" s="360"/>
      <c r="I245" s="360"/>
      <c r="J245" s="360"/>
      <c r="K245" s="360"/>
      <c r="L245" s="361"/>
    </row>
    <row r="246" spans="1:12" ht="15">
      <c r="A246" s="349"/>
      <c r="B246" s="350"/>
      <c r="C246" s="350"/>
      <c r="D246" s="350"/>
      <c r="E246" s="350"/>
      <c r="F246" s="351"/>
      <c r="G246" s="363"/>
      <c r="H246" s="364"/>
      <c r="I246" s="364"/>
      <c r="J246" s="364"/>
      <c r="K246" s="364"/>
      <c r="L246" s="365"/>
    </row>
    <row r="247" spans="1:12" ht="15">
      <c r="A247" s="232" t="s">
        <v>31</v>
      </c>
      <c r="B247" s="235" t="s">
        <v>241</v>
      </c>
      <c r="C247" s="234">
        <f>C248+C249+C250</f>
        <v>31530</v>
      </c>
      <c r="D247" s="234">
        <f>D248+D249+D250</f>
        <v>0</v>
      </c>
      <c r="E247" s="234">
        <f>E248+E249+E250</f>
        <v>2410</v>
      </c>
      <c r="F247" s="234">
        <f aca="true" t="shared" si="36" ref="F247:F252">C247+D247+E247</f>
        <v>33940</v>
      </c>
      <c r="G247" s="363"/>
      <c r="H247" s="364"/>
      <c r="I247" s="364"/>
      <c r="J247" s="364"/>
      <c r="K247" s="364"/>
      <c r="L247" s="365"/>
    </row>
    <row r="248" spans="1:12" ht="15">
      <c r="A248" s="239" t="s">
        <v>242</v>
      </c>
      <c r="B248" s="246" t="s">
        <v>243</v>
      </c>
      <c r="C248" s="238">
        <v>31523</v>
      </c>
      <c r="D248" s="238"/>
      <c r="E248" s="238">
        <v>2410</v>
      </c>
      <c r="F248" s="238">
        <f t="shared" si="36"/>
        <v>33933</v>
      </c>
      <c r="G248" s="363"/>
      <c r="H248" s="364"/>
      <c r="I248" s="364"/>
      <c r="J248" s="364"/>
      <c r="K248" s="364"/>
      <c r="L248" s="365"/>
    </row>
    <row r="249" spans="1:12" ht="15">
      <c r="A249" s="239" t="s">
        <v>244</v>
      </c>
      <c r="B249" s="237" t="s">
        <v>245</v>
      </c>
      <c r="C249" s="238">
        <v>7</v>
      </c>
      <c r="D249" s="238"/>
      <c r="E249" s="238"/>
      <c r="F249" s="238">
        <f t="shared" si="36"/>
        <v>7</v>
      </c>
      <c r="G249" s="242" t="s">
        <v>26</v>
      </c>
      <c r="H249" s="233" t="s">
        <v>176</v>
      </c>
      <c r="I249" s="234">
        <f>I250+I251</f>
        <v>0</v>
      </c>
      <c r="J249" s="234">
        <f>J250+J251</f>
        <v>0</v>
      </c>
      <c r="K249" s="234">
        <f>K250+K251</f>
        <v>0</v>
      </c>
      <c r="L249" s="234">
        <f>L250+L251</f>
        <v>0</v>
      </c>
    </row>
    <row r="250" spans="1:12" ht="15">
      <c r="A250" s="239" t="s">
        <v>246</v>
      </c>
      <c r="B250" s="237" t="s">
        <v>247</v>
      </c>
      <c r="C250" s="238"/>
      <c r="D250" s="238"/>
      <c r="E250" s="238"/>
      <c r="F250" s="238">
        <f t="shared" si="36"/>
        <v>0</v>
      </c>
      <c r="G250" s="239" t="s">
        <v>377</v>
      </c>
      <c r="H250" s="237" t="s">
        <v>248</v>
      </c>
      <c r="I250" s="234"/>
      <c r="J250" s="234"/>
      <c r="K250" s="234"/>
      <c r="L250" s="234"/>
    </row>
    <row r="251" spans="1:12" ht="15.75">
      <c r="A251" s="354" t="s">
        <v>87</v>
      </c>
      <c r="B251" s="354"/>
      <c r="C251" s="244">
        <f>C247-I249</f>
        <v>31530</v>
      </c>
      <c r="D251" s="244">
        <f>D247-J249</f>
        <v>0</v>
      </c>
      <c r="E251" s="244">
        <f>E247-K249</f>
        <v>2410</v>
      </c>
      <c r="F251" s="244">
        <f t="shared" si="36"/>
        <v>33940</v>
      </c>
      <c r="G251" s="239" t="s">
        <v>378</v>
      </c>
      <c r="H251" s="246" t="s">
        <v>249</v>
      </c>
      <c r="I251" s="256"/>
      <c r="J251" s="256"/>
      <c r="K251" s="256"/>
      <c r="L251" s="256"/>
    </row>
    <row r="252" spans="1:12" ht="15">
      <c r="A252" s="355" t="s">
        <v>42</v>
      </c>
      <c r="B252" s="356"/>
      <c r="C252" s="247">
        <f>SUM(C244,C247)</f>
        <v>44791</v>
      </c>
      <c r="D252" s="247">
        <f>SUM(D244,D247)</f>
        <v>0</v>
      </c>
      <c r="E252" s="247">
        <f>SUM(E244,E247)</f>
        <v>2410</v>
      </c>
      <c r="F252" s="247">
        <f t="shared" si="36"/>
        <v>47201</v>
      </c>
      <c r="G252" s="355" t="s">
        <v>43</v>
      </c>
      <c r="H252" s="356"/>
      <c r="I252" s="247">
        <f>SUM(I244,I249)</f>
        <v>44791</v>
      </c>
      <c r="J252" s="247">
        <f>SUM(J244,J249)</f>
        <v>0</v>
      </c>
      <c r="K252" s="247">
        <f>SUM(K244,K249)</f>
        <v>2410</v>
      </c>
      <c r="L252" s="247">
        <f>I252+J252+K252</f>
        <v>47201</v>
      </c>
    </row>
    <row r="253" spans="1:12" ht="15">
      <c r="A253" s="357" t="s">
        <v>3</v>
      </c>
      <c r="B253" s="362"/>
      <c r="C253" s="362"/>
      <c r="D253" s="362"/>
      <c r="E253" s="362"/>
      <c r="F253" s="362"/>
      <c r="G253" s="357" t="s">
        <v>5</v>
      </c>
      <c r="H253" s="362"/>
      <c r="I253" s="362"/>
      <c r="J253" s="362"/>
      <c r="K253" s="362"/>
      <c r="L253" s="358"/>
    </row>
    <row r="254" spans="1:12" ht="15">
      <c r="A254" s="232" t="s">
        <v>22</v>
      </c>
      <c r="B254" s="235" t="s">
        <v>175</v>
      </c>
      <c r="C254" s="234"/>
      <c r="D254" s="234"/>
      <c r="E254" s="234"/>
      <c r="F254" s="234"/>
      <c r="G254" s="232" t="s">
        <v>22</v>
      </c>
      <c r="H254" s="235" t="s">
        <v>178</v>
      </c>
      <c r="I254" s="234">
        <v>1000</v>
      </c>
      <c r="J254" s="234"/>
      <c r="K254" s="234">
        <v>-910</v>
      </c>
      <c r="L254" s="234">
        <f aca="true" t="shared" si="37" ref="L254:L259">I254+J254+K254</f>
        <v>90</v>
      </c>
    </row>
    <row r="255" spans="1:12" ht="15">
      <c r="A255" s="232" t="s">
        <v>23</v>
      </c>
      <c r="B255" s="235" t="s">
        <v>252</v>
      </c>
      <c r="C255" s="234">
        <f>C256+C257</f>
        <v>0</v>
      </c>
      <c r="D255" s="234">
        <f>D256+D257</f>
        <v>0</v>
      </c>
      <c r="E255" s="234">
        <f>E256+E257</f>
        <v>0</v>
      </c>
      <c r="F255" s="234">
        <f>F256+F257</f>
        <v>0</v>
      </c>
      <c r="G255" s="232" t="s">
        <v>23</v>
      </c>
      <c r="H255" s="235" t="s">
        <v>177</v>
      </c>
      <c r="I255" s="234"/>
      <c r="J255" s="234"/>
      <c r="K255" s="234"/>
      <c r="L255" s="234">
        <f t="shared" si="37"/>
        <v>0</v>
      </c>
    </row>
    <row r="256" spans="1:12" ht="15">
      <c r="A256" s="239" t="s">
        <v>253</v>
      </c>
      <c r="B256" s="241" t="s">
        <v>254</v>
      </c>
      <c r="C256" s="238"/>
      <c r="D256" s="238"/>
      <c r="E256" s="238"/>
      <c r="F256" s="238"/>
      <c r="G256" s="232" t="s">
        <v>24</v>
      </c>
      <c r="H256" s="233" t="s">
        <v>250</v>
      </c>
      <c r="I256" s="234">
        <f>SUM(I257:I258)</f>
        <v>0</v>
      </c>
      <c r="J256" s="234">
        <f>SUM(J257:J258)</f>
        <v>0</v>
      </c>
      <c r="K256" s="234">
        <f>SUM(K257:K258)</f>
        <v>0</v>
      </c>
      <c r="L256" s="234">
        <f t="shared" si="37"/>
        <v>0</v>
      </c>
    </row>
    <row r="257" spans="1:12" ht="15">
      <c r="A257" s="239" t="s">
        <v>174</v>
      </c>
      <c r="B257" s="241" t="s">
        <v>383</v>
      </c>
      <c r="C257" s="234"/>
      <c r="D257" s="234"/>
      <c r="E257" s="234"/>
      <c r="F257" s="234"/>
      <c r="G257" s="239" t="s">
        <v>41</v>
      </c>
      <c r="H257" s="246" t="s">
        <v>251</v>
      </c>
      <c r="I257" s="238"/>
      <c r="J257" s="238"/>
      <c r="K257" s="238"/>
      <c r="L257" s="238">
        <f t="shared" si="37"/>
        <v>0</v>
      </c>
    </row>
    <row r="258" spans="1:12" ht="15">
      <c r="A258" s="242" t="s">
        <v>24</v>
      </c>
      <c r="B258" s="235" t="s">
        <v>384</v>
      </c>
      <c r="C258" s="234"/>
      <c r="D258" s="234"/>
      <c r="E258" s="234"/>
      <c r="F258" s="234"/>
      <c r="G258" s="239" t="s">
        <v>56</v>
      </c>
      <c r="H258" s="246" t="s">
        <v>379</v>
      </c>
      <c r="I258" s="234"/>
      <c r="J258" s="234"/>
      <c r="K258" s="234"/>
      <c r="L258" s="238">
        <f t="shared" si="37"/>
        <v>0</v>
      </c>
    </row>
    <row r="259" spans="1:12" ht="15">
      <c r="A259" s="357" t="s">
        <v>92</v>
      </c>
      <c r="B259" s="358"/>
      <c r="C259" s="243">
        <f>SUM(C254,C258,C255)</f>
        <v>0</v>
      </c>
      <c r="D259" s="243">
        <f>SUM(D254,D258,D255)</f>
        <v>0</v>
      </c>
      <c r="E259" s="243">
        <f>SUM(E254,E258,E255)</f>
        <v>0</v>
      </c>
      <c r="F259" s="243">
        <f>SUM(F254,F258,F255)</f>
        <v>0</v>
      </c>
      <c r="G259" s="357" t="s">
        <v>93</v>
      </c>
      <c r="H259" s="358"/>
      <c r="I259" s="243">
        <f>SUM(I254+I255+I256)</f>
        <v>1000</v>
      </c>
      <c r="J259" s="243">
        <f>SUM(J254+J255+J256)</f>
        <v>0</v>
      </c>
      <c r="K259" s="243">
        <f>SUM(K254+K255+K256)</f>
        <v>-910</v>
      </c>
      <c r="L259" s="243">
        <f t="shared" si="37"/>
        <v>90</v>
      </c>
    </row>
    <row r="260" spans="1:12" ht="15.75">
      <c r="A260" s="352" t="s">
        <v>255</v>
      </c>
      <c r="B260" s="353"/>
      <c r="C260" s="244">
        <f>C259-I259</f>
        <v>-1000</v>
      </c>
      <c r="D260" s="244">
        <f>D259-J259</f>
        <v>0</v>
      </c>
      <c r="E260" s="244">
        <f>E259-K259</f>
        <v>910</v>
      </c>
      <c r="F260" s="244">
        <f>F259-L259</f>
        <v>-90</v>
      </c>
      <c r="G260" s="340"/>
      <c r="H260" s="341"/>
      <c r="I260" s="341"/>
      <c r="J260" s="341"/>
      <c r="K260" s="341"/>
      <c r="L260" s="342"/>
    </row>
    <row r="261" spans="1:12" ht="15">
      <c r="A261" s="349"/>
      <c r="B261" s="350"/>
      <c r="C261" s="350"/>
      <c r="D261" s="350"/>
      <c r="E261" s="350"/>
      <c r="F261" s="351"/>
      <c r="G261" s="343"/>
      <c r="H261" s="344"/>
      <c r="I261" s="344"/>
      <c r="J261" s="344"/>
      <c r="K261" s="344"/>
      <c r="L261" s="345"/>
    </row>
    <row r="262" spans="1:12" ht="15">
      <c r="A262" s="232" t="s">
        <v>25</v>
      </c>
      <c r="B262" s="233" t="s">
        <v>256</v>
      </c>
      <c r="C262" s="234">
        <f>C263+C264+C265</f>
        <v>1000</v>
      </c>
      <c r="D262" s="234">
        <f>D263+D264+D265</f>
        <v>0</v>
      </c>
      <c r="E262" s="234">
        <f>E263+E264+E265</f>
        <v>-910</v>
      </c>
      <c r="F262" s="234">
        <f>C262+D262+E262</f>
        <v>90</v>
      </c>
      <c r="G262" s="343"/>
      <c r="H262" s="344"/>
      <c r="I262" s="344"/>
      <c r="J262" s="344"/>
      <c r="K262" s="344"/>
      <c r="L262" s="345"/>
    </row>
    <row r="263" spans="1:12" ht="15">
      <c r="A263" s="239" t="s">
        <v>51</v>
      </c>
      <c r="B263" s="241" t="s">
        <v>257</v>
      </c>
      <c r="C263" s="238">
        <v>1000</v>
      </c>
      <c r="D263" s="238"/>
      <c r="E263" s="238">
        <v>-910</v>
      </c>
      <c r="F263" s="238">
        <f aca="true" t="shared" si="38" ref="F263:F271">C263+D263+E263</f>
        <v>90</v>
      </c>
      <c r="G263" s="346"/>
      <c r="H263" s="347"/>
      <c r="I263" s="347"/>
      <c r="J263" s="347"/>
      <c r="K263" s="347"/>
      <c r="L263" s="348"/>
    </row>
    <row r="264" spans="1:12" ht="15">
      <c r="A264" s="239" t="s">
        <v>52</v>
      </c>
      <c r="B264" s="241" t="s">
        <v>258</v>
      </c>
      <c r="C264" s="258"/>
      <c r="D264" s="258"/>
      <c r="E264" s="258"/>
      <c r="F264" s="238">
        <f t="shared" si="38"/>
        <v>0</v>
      </c>
      <c r="G264" s="242" t="s">
        <v>31</v>
      </c>
      <c r="H264" s="233" t="s">
        <v>179</v>
      </c>
      <c r="I264" s="261">
        <f>+I265</f>
        <v>0</v>
      </c>
      <c r="J264" s="261">
        <f>+J265</f>
        <v>0</v>
      </c>
      <c r="K264" s="261">
        <f>+K265</f>
        <v>0</v>
      </c>
      <c r="L264" s="261">
        <f>+L265</f>
        <v>0</v>
      </c>
    </row>
    <row r="265" spans="1:12" ht="15">
      <c r="A265" s="239" t="s">
        <v>53</v>
      </c>
      <c r="B265" s="241" t="s">
        <v>259</v>
      </c>
      <c r="C265" s="258"/>
      <c r="D265" s="258"/>
      <c r="E265" s="258"/>
      <c r="F265" s="238">
        <f t="shared" si="38"/>
        <v>0</v>
      </c>
      <c r="G265" s="239" t="s">
        <v>55</v>
      </c>
      <c r="H265" s="246" t="s">
        <v>260</v>
      </c>
      <c r="I265" s="261"/>
      <c r="J265" s="261"/>
      <c r="K265" s="261"/>
      <c r="L265" s="261"/>
    </row>
    <row r="266" spans="1:12" ht="15.75">
      <c r="A266" s="354" t="s">
        <v>88</v>
      </c>
      <c r="B266" s="354"/>
      <c r="C266" s="267">
        <f>C262-I264</f>
        <v>1000</v>
      </c>
      <c r="D266" s="267">
        <f>D262-J264</f>
        <v>0</v>
      </c>
      <c r="E266" s="267">
        <f>E262-K264</f>
        <v>-910</v>
      </c>
      <c r="F266" s="244">
        <f t="shared" si="38"/>
        <v>90</v>
      </c>
      <c r="G266" s="349"/>
      <c r="H266" s="350"/>
      <c r="I266" s="350"/>
      <c r="J266" s="350"/>
      <c r="K266" s="350"/>
      <c r="L266" s="351"/>
    </row>
    <row r="267" spans="1:12" ht="15">
      <c r="A267" s="355" t="s">
        <v>44</v>
      </c>
      <c r="B267" s="356"/>
      <c r="C267" s="259">
        <f>SUM(C259,C262)</f>
        <v>1000</v>
      </c>
      <c r="D267" s="259">
        <f>SUM(D259,D262)</f>
        <v>0</v>
      </c>
      <c r="E267" s="259">
        <f>SUM(E259,E262)</f>
        <v>-910</v>
      </c>
      <c r="F267" s="247">
        <f t="shared" si="38"/>
        <v>90</v>
      </c>
      <c r="G267" s="355" t="s">
        <v>45</v>
      </c>
      <c r="H267" s="356"/>
      <c r="I267" s="259">
        <f>SUM(I259,I264)</f>
        <v>1000</v>
      </c>
      <c r="J267" s="259">
        <f>SUM(J259,J264)</f>
        <v>0</v>
      </c>
      <c r="K267" s="259">
        <f>SUM(K259,K264)</f>
        <v>-910</v>
      </c>
      <c r="L267" s="259">
        <f>SUM(L259,L264)</f>
        <v>90</v>
      </c>
    </row>
    <row r="268" spans="1:12" ht="15">
      <c r="A268" s="357" t="s">
        <v>46</v>
      </c>
      <c r="B268" s="358"/>
      <c r="C268" s="260">
        <f aca="true" t="shared" si="39" ref="C268:E269">SUM(C244,C259)</f>
        <v>13261</v>
      </c>
      <c r="D268" s="260">
        <f t="shared" si="39"/>
        <v>0</v>
      </c>
      <c r="E268" s="260">
        <f t="shared" si="39"/>
        <v>0</v>
      </c>
      <c r="F268" s="243">
        <f t="shared" si="38"/>
        <v>13261</v>
      </c>
      <c r="G268" s="357" t="s">
        <v>48</v>
      </c>
      <c r="H268" s="358"/>
      <c r="I268" s="260">
        <f>SUM(I244,I259)</f>
        <v>45791</v>
      </c>
      <c r="J268" s="260">
        <f>SUM(J244,J259)</f>
        <v>0</v>
      </c>
      <c r="K268" s="260">
        <f>SUM(K244,K259)</f>
        <v>1500</v>
      </c>
      <c r="L268" s="260">
        <f>SUM(L244,L259)</f>
        <v>47291</v>
      </c>
    </row>
    <row r="269" spans="1:12" ht="15">
      <c r="A269" s="349" t="s">
        <v>261</v>
      </c>
      <c r="B269" s="351"/>
      <c r="C269" s="261">
        <f t="shared" si="39"/>
        <v>-32530</v>
      </c>
      <c r="D269" s="261">
        <f t="shared" si="39"/>
        <v>0</v>
      </c>
      <c r="E269" s="261">
        <f t="shared" si="39"/>
        <v>-1500</v>
      </c>
      <c r="F269" s="234">
        <f t="shared" si="38"/>
        <v>-34030</v>
      </c>
      <c r="G269" s="359"/>
      <c r="H269" s="360"/>
      <c r="I269" s="360"/>
      <c r="J269" s="360"/>
      <c r="K269" s="360"/>
      <c r="L269" s="361"/>
    </row>
    <row r="270" spans="1:12" ht="15">
      <c r="A270" s="349" t="s">
        <v>47</v>
      </c>
      <c r="B270" s="351"/>
      <c r="C270" s="234">
        <f>SUM(C247,C262)</f>
        <v>32530</v>
      </c>
      <c r="D270" s="234">
        <f>SUM(D247,D262)</f>
        <v>0</v>
      </c>
      <c r="E270" s="234">
        <f>SUM(E247,E262)</f>
        <v>1500</v>
      </c>
      <c r="F270" s="234">
        <f t="shared" si="38"/>
        <v>34030</v>
      </c>
      <c r="G270" s="349" t="s">
        <v>47</v>
      </c>
      <c r="H270" s="351"/>
      <c r="I270" s="234">
        <f>SUM(I249,I264)</f>
        <v>0</v>
      </c>
      <c r="J270" s="234">
        <f>SUM(J249,J264)</f>
        <v>0</v>
      </c>
      <c r="K270" s="234">
        <f>SUM(K249,K264)</f>
        <v>0</v>
      </c>
      <c r="L270" s="234">
        <f>SUM(L249,L264)</f>
        <v>0</v>
      </c>
    </row>
    <row r="271" spans="1:12" ht="15">
      <c r="A271" s="357" t="s">
        <v>18</v>
      </c>
      <c r="B271" s="358"/>
      <c r="C271" s="243">
        <f>SUM(C252,C267)</f>
        <v>45791</v>
      </c>
      <c r="D271" s="243">
        <f>SUM(D252,D267)</f>
        <v>0</v>
      </c>
      <c r="E271" s="243">
        <f>SUM(E252,E267)</f>
        <v>1500</v>
      </c>
      <c r="F271" s="243">
        <f t="shared" si="38"/>
        <v>47291</v>
      </c>
      <c r="G271" s="357" t="s">
        <v>19</v>
      </c>
      <c r="H271" s="358"/>
      <c r="I271" s="243">
        <f>SUM(I252,I267)</f>
        <v>45791</v>
      </c>
      <c r="J271" s="243">
        <f>SUM(J252,J267)</f>
        <v>0</v>
      </c>
      <c r="K271" s="243">
        <f>SUM(K252,K267)</f>
        <v>1500</v>
      </c>
      <c r="L271" s="243">
        <f>SUM(L252,L267)</f>
        <v>47291</v>
      </c>
    </row>
    <row r="272" spans="1:12" ht="15">
      <c r="A272" s="378" t="s">
        <v>373</v>
      </c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</row>
    <row r="273" spans="1:12" ht="15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</row>
    <row r="274" spans="1:12" ht="15">
      <c r="A274" s="1" t="s">
        <v>59</v>
      </c>
      <c r="H274" s="229" t="s">
        <v>268</v>
      </c>
      <c r="I274" s="229"/>
      <c r="L274" s="230" t="s">
        <v>79</v>
      </c>
    </row>
    <row r="275" spans="1:12" ht="12.75" customHeight="1">
      <c r="A275" s="370" t="s">
        <v>34</v>
      </c>
      <c r="B275" s="368" t="s">
        <v>30</v>
      </c>
      <c r="C275" s="337" t="s">
        <v>375</v>
      </c>
      <c r="D275" s="337" t="s">
        <v>488</v>
      </c>
      <c r="E275" s="337" t="s">
        <v>489</v>
      </c>
      <c r="F275" s="337" t="s">
        <v>490</v>
      </c>
      <c r="G275" s="370" t="s">
        <v>34</v>
      </c>
      <c r="H275" s="368" t="s">
        <v>35</v>
      </c>
      <c r="I275" s="337" t="s">
        <v>375</v>
      </c>
      <c r="J275" s="337" t="s">
        <v>488</v>
      </c>
      <c r="K275" s="337" t="s">
        <v>489</v>
      </c>
      <c r="L275" s="337" t="s">
        <v>490</v>
      </c>
    </row>
    <row r="276" spans="1:12" ht="12.75" customHeight="1">
      <c r="A276" s="370"/>
      <c r="B276" s="368"/>
      <c r="C276" s="366"/>
      <c r="D276" s="366"/>
      <c r="E276" s="338"/>
      <c r="F276" s="366"/>
      <c r="G276" s="370"/>
      <c r="H276" s="368"/>
      <c r="I276" s="366"/>
      <c r="J276" s="366"/>
      <c r="K276" s="338"/>
      <c r="L276" s="366"/>
    </row>
    <row r="277" spans="1:12" ht="24" customHeight="1">
      <c r="A277" s="371"/>
      <c r="B277" s="369"/>
      <c r="C277" s="367"/>
      <c r="D277" s="367"/>
      <c r="E277" s="339"/>
      <c r="F277" s="367"/>
      <c r="G277" s="371"/>
      <c r="H277" s="369"/>
      <c r="I277" s="367"/>
      <c r="J277" s="367"/>
      <c r="K277" s="339"/>
      <c r="L277" s="367"/>
    </row>
    <row r="278" spans="1:12" ht="15">
      <c r="A278" s="357" t="s">
        <v>2</v>
      </c>
      <c r="B278" s="362"/>
      <c r="C278" s="362"/>
      <c r="D278" s="362"/>
      <c r="E278" s="362"/>
      <c r="F278" s="362"/>
      <c r="G278" s="357" t="s">
        <v>4</v>
      </c>
      <c r="H278" s="362"/>
      <c r="I278" s="362"/>
      <c r="J278" s="362"/>
      <c r="K278" s="362"/>
      <c r="L278" s="358"/>
    </row>
    <row r="279" spans="1:12" ht="15">
      <c r="A279" s="232" t="s">
        <v>22</v>
      </c>
      <c r="B279" s="233" t="s">
        <v>376</v>
      </c>
      <c r="C279" s="234">
        <v>4000</v>
      </c>
      <c r="D279" s="234">
        <v>1965</v>
      </c>
      <c r="E279" s="234"/>
      <c r="F279" s="234">
        <f>C279+D279+E279</f>
        <v>5965</v>
      </c>
      <c r="G279" s="232" t="s">
        <v>22</v>
      </c>
      <c r="H279" s="235" t="s">
        <v>89</v>
      </c>
      <c r="I279" s="234">
        <v>7629</v>
      </c>
      <c r="J279" s="234"/>
      <c r="K279" s="234"/>
      <c r="L279" s="234">
        <f>I279+J279+K279</f>
        <v>7629</v>
      </c>
    </row>
    <row r="280" spans="1:12" ht="15">
      <c r="A280" s="232" t="s">
        <v>23</v>
      </c>
      <c r="B280" s="233" t="s">
        <v>84</v>
      </c>
      <c r="C280" s="254">
        <f>SUM(C281:C283)</f>
        <v>0</v>
      </c>
      <c r="D280" s="254">
        <f>SUM(D281:D283)</f>
        <v>0</v>
      </c>
      <c r="E280" s="254">
        <f>SUM(E281:E283)</f>
        <v>0</v>
      </c>
      <c r="F280" s="234">
        <f aca="true" t="shared" si="40" ref="F280:F290">C280+D280+E280</f>
        <v>0</v>
      </c>
      <c r="G280" s="232" t="s">
        <v>23</v>
      </c>
      <c r="H280" s="235" t="s">
        <v>382</v>
      </c>
      <c r="I280" s="234">
        <v>2060</v>
      </c>
      <c r="J280" s="234"/>
      <c r="K280" s="234"/>
      <c r="L280" s="234">
        <f>I280+J280+K280</f>
        <v>2060</v>
      </c>
    </row>
    <row r="281" spans="1:12" ht="15">
      <c r="A281" s="236" t="s">
        <v>50</v>
      </c>
      <c r="B281" s="237" t="s">
        <v>85</v>
      </c>
      <c r="C281" s="238"/>
      <c r="D281" s="238"/>
      <c r="E281" s="238"/>
      <c r="F281" s="238">
        <f t="shared" si="40"/>
        <v>0</v>
      </c>
      <c r="G281" s="232" t="s">
        <v>24</v>
      </c>
      <c r="H281" s="235" t="s">
        <v>90</v>
      </c>
      <c r="I281" s="234">
        <v>16799</v>
      </c>
      <c r="J281" s="234"/>
      <c r="K281" s="234">
        <v>-150</v>
      </c>
      <c r="L281" s="234">
        <f>I281+J281+K281</f>
        <v>16649</v>
      </c>
    </row>
    <row r="282" spans="1:12" ht="15">
      <c r="A282" s="236" t="s">
        <v>36</v>
      </c>
      <c r="B282" s="237" t="s">
        <v>40</v>
      </c>
      <c r="C282" s="238"/>
      <c r="D282" s="238"/>
      <c r="E282" s="238"/>
      <c r="F282" s="238">
        <f t="shared" si="40"/>
        <v>0</v>
      </c>
      <c r="G282" s="232" t="s">
        <v>25</v>
      </c>
      <c r="H282" s="235" t="s">
        <v>234</v>
      </c>
      <c r="I282" s="234">
        <f>SUM(I283+I284+I285)</f>
        <v>0</v>
      </c>
      <c r="J282" s="234">
        <f>SUM(J283+J284+J285)</f>
        <v>0</v>
      </c>
      <c r="K282" s="234">
        <f>SUM(K283+K284+K285)</f>
        <v>0</v>
      </c>
      <c r="L282" s="234">
        <f>I282+J282+K282</f>
        <v>0</v>
      </c>
    </row>
    <row r="283" spans="1:12" ht="15">
      <c r="A283" s="236" t="s">
        <v>39</v>
      </c>
      <c r="B283" s="237" t="s">
        <v>153</v>
      </c>
      <c r="C283" s="238"/>
      <c r="D283" s="238"/>
      <c r="E283" s="238"/>
      <c r="F283" s="238">
        <f t="shared" si="40"/>
        <v>0</v>
      </c>
      <c r="G283" s="239" t="s">
        <v>51</v>
      </c>
      <c r="H283" s="237" t="s">
        <v>460</v>
      </c>
      <c r="I283" s="238"/>
      <c r="J283" s="238"/>
      <c r="K283" s="238"/>
      <c r="L283" s="238"/>
    </row>
    <row r="284" spans="1:12" ht="15">
      <c r="A284" s="240" t="s">
        <v>24</v>
      </c>
      <c r="B284" s="235" t="s">
        <v>235</v>
      </c>
      <c r="C284" s="234">
        <f>SUM(C285:C287)</f>
        <v>0</v>
      </c>
      <c r="D284" s="234">
        <f>SUM(D285:D287)</f>
        <v>230</v>
      </c>
      <c r="E284" s="234">
        <f>SUM(E285:E287)</f>
        <v>50</v>
      </c>
      <c r="F284" s="234">
        <f t="shared" si="40"/>
        <v>280</v>
      </c>
      <c r="G284" s="239" t="s">
        <v>52</v>
      </c>
      <c r="H284" s="237" t="s">
        <v>474</v>
      </c>
      <c r="I284" s="238"/>
      <c r="J284" s="238"/>
      <c r="K284" s="238"/>
      <c r="L284" s="238"/>
    </row>
    <row r="285" spans="1:12" ht="15">
      <c r="A285" s="239" t="s">
        <v>41</v>
      </c>
      <c r="B285" s="241" t="s">
        <v>236</v>
      </c>
      <c r="C285" s="238"/>
      <c r="D285" s="238"/>
      <c r="E285" s="238"/>
      <c r="F285" s="238">
        <f t="shared" si="40"/>
        <v>0</v>
      </c>
      <c r="G285" s="239" t="s">
        <v>53</v>
      </c>
      <c r="H285" s="237" t="s">
        <v>237</v>
      </c>
      <c r="I285" s="234"/>
      <c r="J285" s="234"/>
      <c r="K285" s="234"/>
      <c r="L285" s="238"/>
    </row>
    <row r="286" spans="1:12" ht="15">
      <c r="A286" s="239" t="s">
        <v>56</v>
      </c>
      <c r="B286" s="237" t="s">
        <v>238</v>
      </c>
      <c r="C286" s="238"/>
      <c r="D286" s="238"/>
      <c r="E286" s="238"/>
      <c r="F286" s="238">
        <f t="shared" si="40"/>
        <v>0</v>
      </c>
      <c r="G286" s="242" t="s">
        <v>31</v>
      </c>
      <c r="H286" s="233" t="s">
        <v>14</v>
      </c>
      <c r="I286" s="238"/>
      <c r="J286" s="238"/>
      <c r="K286" s="238"/>
      <c r="L286" s="238"/>
    </row>
    <row r="287" spans="1:12" ht="15">
      <c r="A287" s="239" t="s">
        <v>57</v>
      </c>
      <c r="B287" s="241" t="s">
        <v>380</v>
      </c>
      <c r="C287" s="238"/>
      <c r="D287" s="238">
        <v>230</v>
      </c>
      <c r="E287" s="238">
        <v>50</v>
      </c>
      <c r="F287" s="238">
        <f t="shared" si="40"/>
        <v>280</v>
      </c>
      <c r="G287" s="372"/>
      <c r="H287" s="373"/>
      <c r="I287" s="373"/>
      <c r="J287" s="373"/>
      <c r="K287" s="373"/>
      <c r="L287" s="374"/>
    </row>
    <row r="288" spans="1:12" ht="15">
      <c r="A288" s="242" t="s">
        <v>25</v>
      </c>
      <c r="B288" s="235" t="s">
        <v>381</v>
      </c>
      <c r="C288" s="234"/>
      <c r="D288" s="234">
        <v>100</v>
      </c>
      <c r="E288" s="234"/>
      <c r="F288" s="234">
        <f t="shared" si="40"/>
        <v>100</v>
      </c>
      <c r="G288" s="375"/>
      <c r="H288" s="376"/>
      <c r="I288" s="376"/>
      <c r="J288" s="376"/>
      <c r="K288" s="376"/>
      <c r="L288" s="377"/>
    </row>
    <row r="289" spans="1:12" ht="15">
      <c r="A289" s="357" t="s">
        <v>86</v>
      </c>
      <c r="B289" s="358"/>
      <c r="C289" s="243">
        <f>SUM(C288+C284+C280+C279)</f>
        <v>4000</v>
      </c>
      <c r="D289" s="243">
        <f>SUM(D288+D284+D280+D279)</f>
        <v>2295</v>
      </c>
      <c r="E289" s="243">
        <f>SUM(E288+E284+E280+E279)</f>
        <v>50</v>
      </c>
      <c r="F289" s="243">
        <f t="shared" si="40"/>
        <v>6345</v>
      </c>
      <c r="G289" s="357" t="s">
        <v>91</v>
      </c>
      <c r="H289" s="358"/>
      <c r="I289" s="243">
        <f>SUM(I279+I280+I281+I282+I286)</f>
        <v>26488</v>
      </c>
      <c r="J289" s="243">
        <f>SUM(J279+J280+J281+J282+J286+J287)</f>
        <v>0</v>
      </c>
      <c r="K289" s="243">
        <f>SUM(K279+K280+K281+K282+K286+K287)</f>
        <v>-150</v>
      </c>
      <c r="L289" s="243">
        <f>I289+J289+K289</f>
        <v>26338</v>
      </c>
    </row>
    <row r="290" spans="1:12" ht="15.75">
      <c r="A290" s="352" t="s">
        <v>240</v>
      </c>
      <c r="B290" s="353"/>
      <c r="C290" s="244">
        <f>C289-I289</f>
        <v>-22488</v>
      </c>
      <c r="D290" s="244">
        <f>D289-J289</f>
        <v>2295</v>
      </c>
      <c r="E290" s="244">
        <f>E289-K289</f>
        <v>200</v>
      </c>
      <c r="F290" s="244">
        <f t="shared" si="40"/>
        <v>-19993</v>
      </c>
      <c r="G290" s="359"/>
      <c r="H290" s="360"/>
      <c r="I290" s="360"/>
      <c r="J290" s="360"/>
      <c r="K290" s="360"/>
      <c r="L290" s="361"/>
    </row>
    <row r="291" spans="1:12" ht="15">
      <c r="A291" s="349"/>
      <c r="B291" s="350"/>
      <c r="C291" s="350"/>
      <c r="D291" s="350"/>
      <c r="E291" s="350"/>
      <c r="F291" s="351"/>
      <c r="G291" s="363"/>
      <c r="H291" s="364"/>
      <c r="I291" s="364"/>
      <c r="J291" s="364"/>
      <c r="K291" s="364"/>
      <c r="L291" s="365"/>
    </row>
    <row r="292" spans="1:12" ht="15">
      <c r="A292" s="232" t="s">
        <v>31</v>
      </c>
      <c r="B292" s="235" t="s">
        <v>241</v>
      </c>
      <c r="C292" s="234">
        <f>C293+C294+C295</f>
        <v>22488</v>
      </c>
      <c r="D292" s="234">
        <f>D293+D294+D295</f>
        <v>-2295</v>
      </c>
      <c r="E292" s="234">
        <f>E293+E294+E295</f>
        <v>-200</v>
      </c>
      <c r="F292" s="234">
        <f aca="true" t="shared" si="41" ref="F292:F297">C292+D292+E292</f>
        <v>19993</v>
      </c>
      <c r="G292" s="363"/>
      <c r="H292" s="364"/>
      <c r="I292" s="364"/>
      <c r="J292" s="364"/>
      <c r="K292" s="364"/>
      <c r="L292" s="365"/>
    </row>
    <row r="293" spans="1:12" ht="15">
      <c r="A293" s="239" t="s">
        <v>242</v>
      </c>
      <c r="B293" s="246" t="s">
        <v>243</v>
      </c>
      <c r="C293" s="238">
        <v>22482</v>
      </c>
      <c r="D293" s="238">
        <v>-2330</v>
      </c>
      <c r="E293" s="238">
        <v>-200</v>
      </c>
      <c r="F293" s="238">
        <f t="shared" si="41"/>
        <v>19952</v>
      </c>
      <c r="G293" s="363"/>
      <c r="H293" s="364"/>
      <c r="I293" s="364"/>
      <c r="J293" s="364"/>
      <c r="K293" s="364"/>
      <c r="L293" s="365"/>
    </row>
    <row r="294" spans="1:12" ht="15">
      <c r="A294" s="239" t="s">
        <v>244</v>
      </c>
      <c r="B294" s="237" t="s">
        <v>245</v>
      </c>
      <c r="C294" s="238">
        <v>6</v>
      </c>
      <c r="D294" s="238">
        <v>35</v>
      </c>
      <c r="E294" s="238"/>
      <c r="F294" s="238">
        <f t="shared" si="41"/>
        <v>41</v>
      </c>
      <c r="G294" s="242" t="s">
        <v>26</v>
      </c>
      <c r="H294" s="233" t="s">
        <v>176</v>
      </c>
      <c r="I294" s="234">
        <f>SUM(I295+I296)</f>
        <v>0</v>
      </c>
      <c r="J294" s="234">
        <f>SUM(J295+J296)</f>
        <v>0</v>
      </c>
      <c r="K294" s="234">
        <f>SUM(K295+K296)</f>
        <v>0</v>
      </c>
      <c r="L294" s="234">
        <f>SUM(L295+L296)</f>
        <v>0</v>
      </c>
    </row>
    <row r="295" spans="1:12" ht="15">
      <c r="A295" s="239" t="s">
        <v>246</v>
      </c>
      <c r="B295" s="237" t="s">
        <v>247</v>
      </c>
      <c r="C295" s="238"/>
      <c r="D295" s="238"/>
      <c r="E295" s="238"/>
      <c r="F295" s="238">
        <f t="shared" si="41"/>
        <v>0</v>
      </c>
      <c r="G295" s="239" t="s">
        <v>377</v>
      </c>
      <c r="H295" s="237" t="s">
        <v>248</v>
      </c>
      <c r="I295" s="234"/>
      <c r="J295" s="234"/>
      <c r="K295" s="234"/>
      <c r="L295" s="234"/>
    </row>
    <row r="296" spans="1:12" ht="15.75">
      <c r="A296" s="354" t="s">
        <v>87</v>
      </c>
      <c r="B296" s="354"/>
      <c r="C296" s="244">
        <f>C292-I294</f>
        <v>22488</v>
      </c>
      <c r="D296" s="244">
        <f>D292-J294</f>
        <v>-2295</v>
      </c>
      <c r="E296" s="244">
        <f>E292-K294</f>
        <v>-200</v>
      </c>
      <c r="F296" s="244">
        <f t="shared" si="41"/>
        <v>19993</v>
      </c>
      <c r="G296" s="239" t="s">
        <v>378</v>
      </c>
      <c r="H296" s="246" t="s">
        <v>249</v>
      </c>
      <c r="I296" s="256"/>
      <c r="J296" s="256"/>
      <c r="K296" s="256"/>
      <c r="L296" s="256"/>
    </row>
    <row r="297" spans="1:12" ht="15">
      <c r="A297" s="355" t="s">
        <v>42</v>
      </c>
      <c r="B297" s="356"/>
      <c r="C297" s="247">
        <f>SUM(C289,C292)</f>
        <v>26488</v>
      </c>
      <c r="D297" s="247">
        <f>SUM(D289,D292)</f>
        <v>0</v>
      </c>
      <c r="E297" s="247">
        <f>SUM(E289,E292)</f>
        <v>-150</v>
      </c>
      <c r="F297" s="247">
        <f t="shared" si="41"/>
        <v>26338</v>
      </c>
      <c r="G297" s="355" t="s">
        <v>43</v>
      </c>
      <c r="H297" s="356"/>
      <c r="I297" s="247">
        <f>SUM(I289,I294)</f>
        <v>26488</v>
      </c>
      <c r="J297" s="247">
        <f>SUM(J289,J294)</f>
        <v>0</v>
      </c>
      <c r="K297" s="247">
        <f>SUM(K289,K294)</f>
        <v>-150</v>
      </c>
      <c r="L297" s="247">
        <f>I297+J297+K297</f>
        <v>26338</v>
      </c>
    </row>
    <row r="298" spans="1:12" ht="15">
      <c r="A298" s="357" t="s">
        <v>3</v>
      </c>
      <c r="B298" s="362"/>
      <c r="C298" s="362"/>
      <c r="D298" s="362"/>
      <c r="E298" s="362"/>
      <c r="F298" s="362"/>
      <c r="G298" s="357" t="s">
        <v>5</v>
      </c>
      <c r="H298" s="362"/>
      <c r="I298" s="362"/>
      <c r="J298" s="362"/>
      <c r="K298" s="362"/>
      <c r="L298" s="358"/>
    </row>
    <row r="299" spans="1:12" ht="15">
      <c r="A299" s="232" t="s">
        <v>22</v>
      </c>
      <c r="B299" s="235" t="s">
        <v>175</v>
      </c>
      <c r="C299" s="234"/>
      <c r="D299" s="234"/>
      <c r="E299" s="234"/>
      <c r="F299" s="234"/>
      <c r="G299" s="232" t="s">
        <v>22</v>
      </c>
      <c r="H299" s="235" t="s">
        <v>178</v>
      </c>
      <c r="I299" s="234">
        <v>1000</v>
      </c>
      <c r="J299" s="234"/>
      <c r="K299" s="234">
        <v>150</v>
      </c>
      <c r="L299" s="234">
        <f aca="true" t="shared" si="42" ref="L299:L304">I299+J299+K299</f>
        <v>1150</v>
      </c>
    </row>
    <row r="300" spans="1:12" ht="15">
      <c r="A300" s="232" t="s">
        <v>23</v>
      </c>
      <c r="B300" s="235" t="s">
        <v>252</v>
      </c>
      <c r="C300" s="234">
        <f>C301+C302</f>
        <v>0</v>
      </c>
      <c r="D300" s="234">
        <f>D301+D302</f>
        <v>0</v>
      </c>
      <c r="E300" s="234">
        <f>E301+E302</f>
        <v>0</v>
      </c>
      <c r="F300" s="234">
        <f>F301+F302</f>
        <v>0</v>
      </c>
      <c r="G300" s="232" t="s">
        <v>23</v>
      </c>
      <c r="H300" s="235" t="s">
        <v>177</v>
      </c>
      <c r="I300" s="234"/>
      <c r="J300" s="234"/>
      <c r="K300" s="234"/>
      <c r="L300" s="234">
        <f t="shared" si="42"/>
        <v>0</v>
      </c>
    </row>
    <row r="301" spans="1:12" ht="15">
      <c r="A301" s="239" t="s">
        <v>253</v>
      </c>
      <c r="B301" s="241" t="s">
        <v>254</v>
      </c>
      <c r="C301" s="238"/>
      <c r="D301" s="238"/>
      <c r="E301" s="238"/>
      <c r="F301" s="238"/>
      <c r="G301" s="232" t="s">
        <v>24</v>
      </c>
      <c r="H301" s="233" t="s">
        <v>250</v>
      </c>
      <c r="I301" s="234">
        <f>SUM(I302:I303)</f>
        <v>0</v>
      </c>
      <c r="J301" s="234">
        <f>SUM(J302:J303)</f>
        <v>0</v>
      </c>
      <c r="K301" s="234">
        <f>SUM(K302:K303)</f>
        <v>0</v>
      </c>
      <c r="L301" s="234">
        <f t="shared" si="42"/>
        <v>0</v>
      </c>
    </row>
    <row r="302" spans="1:12" ht="15">
      <c r="A302" s="239" t="s">
        <v>174</v>
      </c>
      <c r="B302" s="241" t="s">
        <v>383</v>
      </c>
      <c r="C302" s="234"/>
      <c r="D302" s="234"/>
      <c r="E302" s="234"/>
      <c r="F302" s="234"/>
      <c r="G302" s="239" t="s">
        <v>41</v>
      </c>
      <c r="H302" s="246" t="s">
        <v>251</v>
      </c>
      <c r="I302" s="238"/>
      <c r="J302" s="238"/>
      <c r="K302" s="238"/>
      <c r="L302" s="238">
        <f t="shared" si="42"/>
        <v>0</v>
      </c>
    </row>
    <row r="303" spans="1:12" ht="15">
      <c r="A303" s="242" t="s">
        <v>24</v>
      </c>
      <c r="B303" s="235" t="s">
        <v>384</v>
      </c>
      <c r="C303" s="234"/>
      <c r="D303" s="234"/>
      <c r="E303" s="234"/>
      <c r="F303" s="234"/>
      <c r="G303" s="239" t="s">
        <v>56</v>
      </c>
      <c r="H303" s="246" t="s">
        <v>379</v>
      </c>
      <c r="I303" s="234"/>
      <c r="J303" s="234"/>
      <c r="K303" s="234"/>
      <c r="L303" s="238">
        <f t="shared" si="42"/>
        <v>0</v>
      </c>
    </row>
    <row r="304" spans="1:12" ht="15">
      <c r="A304" s="357" t="s">
        <v>92</v>
      </c>
      <c r="B304" s="358"/>
      <c r="C304" s="243">
        <f>SUM(C299,C303,C300)</f>
        <v>0</v>
      </c>
      <c r="D304" s="243">
        <f>SUM(D299,D303,D300)</f>
        <v>0</v>
      </c>
      <c r="E304" s="243">
        <f>SUM(E299,E303,E300)</f>
        <v>0</v>
      </c>
      <c r="F304" s="243">
        <f>SUM(F299,F303,F300)</f>
        <v>0</v>
      </c>
      <c r="G304" s="357" t="s">
        <v>93</v>
      </c>
      <c r="H304" s="358"/>
      <c r="I304" s="243">
        <f>SUM(I299+I300+I301)</f>
        <v>1000</v>
      </c>
      <c r="J304" s="243">
        <f>SUM(J299+J300+J301)</f>
        <v>0</v>
      </c>
      <c r="K304" s="243">
        <f>SUM(K299+K300+K301)</f>
        <v>150</v>
      </c>
      <c r="L304" s="243">
        <f t="shared" si="42"/>
        <v>1150</v>
      </c>
    </row>
    <row r="305" spans="1:12" ht="15.75">
      <c r="A305" s="352" t="s">
        <v>255</v>
      </c>
      <c r="B305" s="353"/>
      <c r="C305" s="244">
        <f>C304-I304</f>
        <v>-1000</v>
      </c>
      <c r="D305" s="244">
        <f>D304-J304</f>
        <v>0</v>
      </c>
      <c r="E305" s="244">
        <f>E304-K304</f>
        <v>-150</v>
      </c>
      <c r="F305" s="244">
        <f>F304-L304</f>
        <v>-1150</v>
      </c>
      <c r="G305" s="340"/>
      <c r="H305" s="341"/>
      <c r="I305" s="341"/>
      <c r="J305" s="341"/>
      <c r="K305" s="341"/>
      <c r="L305" s="342"/>
    </row>
    <row r="306" spans="1:12" ht="15">
      <c r="A306" s="349"/>
      <c r="B306" s="350"/>
      <c r="C306" s="350"/>
      <c r="D306" s="350"/>
      <c r="E306" s="350"/>
      <c r="F306" s="351"/>
      <c r="G306" s="343"/>
      <c r="H306" s="344"/>
      <c r="I306" s="344"/>
      <c r="J306" s="344"/>
      <c r="K306" s="344"/>
      <c r="L306" s="345"/>
    </row>
    <row r="307" spans="1:12" ht="15">
      <c r="A307" s="232" t="s">
        <v>25</v>
      </c>
      <c r="B307" s="233" t="s">
        <v>256</v>
      </c>
      <c r="C307" s="266">
        <f>C308+C309+C310</f>
        <v>1000</v>
      </c>
      <c r="D307" s="266">
        <f>D308+D309+D310</f>
        <v>0</v>
      </c>
      <c r="E307" s="266">
        <f>E308+E309+E310</f>
        <v>150</v>
      </c>
      <c r="F307" s="266">
        <f>C307+D307+E307</f>
        <v>1150</v>
      </c>
      <c r="G307" s="343"/>
      <c r="H307" s="344"/>
      <c r="I307" s="344"/>
      <c r="J307" s="344"/>
      <c r="K307" s="344"/>
      <c r="L307" s="345"/>
    </row>
    <row r="308" spans="1:12" ht="15">
      <c r="A308" s="239" t="s">
        <v>51</v>
      </c>
      <c r="B308" s="241" t="s">
        <v>257</v>
      </c>
      <c r="C308" s="238">
        <v>1000</v>
      </c>
      <c r="D308" s="238"/>
      <c r="E308" s="238">
        <v>150</v>
      </c>
      <c r="F308" s="257">
        <f aca="true" t="shared" si="43" ref="F308:F316">C308+D308+E308</f>
        <v>1150</v>
      </c>
      <c r="G308" s="346"/>
      <c r="H308" s="347"/>
      <c r="I308" s="347"/>
      <c r="J308" s="347"/>
      <c r="K308" s="347"/>
      <c r="L308" s="348"/>
    </row>
    <row r="309" spans="1:12" ht="15">
      <c r="A309" s="239" t="s">
        <v>52</v>
      </c>
      <c r="B309" s="241" t="s">
        <v>258</v>
      </c>
      <c r="C309" s="238"/>
      <c r="D309" s="238"/>
      <c r="E309" s="238"/>
      <c r="F309" s="257">
        <f t="shared" si="43"/>
        <v>0</v>
      </c>
      <c r="G309" s="242" t="s">
        <v>31</v>
      </c>
      <c r="H309" s="233" t="s">
        <v>179</v>
      </c>
      <c r="I309" s="234">
        <f>SUM(I310)</f>
        <v>0</v>
      </c>
      <c r="J309" s="234">
        <f>SUM(J310)</f>
        <v>0</v>
      </c>
      <c r="K309" s="234">
        <f>SUM(K310)</f>
        <v>0</v>
      </c>
      <c r="L309" s="234">
        <f>SUM(L310)</f>
        <v>0</v>
      </c>
    </row>
    <row r="310" spans="1:12" ht="15">
      <c r="A310" s="239" t="s">
        <v>53</v>
      </c>
      <c r="B310" s="241" t="s">
        <v>259</v>
      </c>
      <c r="C310" s="238"/>
      <c r="D310" s="238"/>
      <c r="E310" s="238"/>
      <c r="F310" s="257">
        <f t="shared" si="43"/>
        <v>0</v>
      </c>
      <c r="G310" s="239" t="s">
        <v>55</v>
      </c>
      <c r="H310" s="246" t="s">
        <v>260</v>
      </c>
      <c r="I310" s="234"/>
      <c r="J310" s="234"/>
      <c r="K310" s="234"/>
      <c r="L310" s="234"/>
    </row>
    <row r="311" spans="1:12" ht="15.75">
      <c r="A311" s="354" t="s">
        <v>88</v>
      </c>
      <c r="B311" s="354"/>
      <c r="C311" s="244">
        <f>C307-I309</f>
        <v>1000</v>
      </c>
      <c r="D311" s="244">
        <f>D307-J309</f>
        <v>0</v>
      </c>
      <c r="E311" s="244">
        <f>E307-K309</f>
        <v>150</v>
      </c>
      <c r="F311" s="302">
        <f t="shared" si="43"/>
        <v>1150</v>
      </c>
      <c r="G311" s="349"/>
      <c r="H311" s="350"/>
      <c r="I311" s="350"/>
      <c r="J311" s="350"/>
      <c r="K311" s="350"/>
      <c r="L311" s="351"/>
    </row>
    <row r="312" spans="1:12" ht="15">
      <c r="A312" s="355" t="s">
        <v>44</v>
      </c>
      <c r="B312" s="356"/>
      <c r="C312" s="247">
        <f>SUM(C304,C307)</f>
        <v>1000</v>
      </c>
      <c r="D312" s="247">
        <f>SUM(D304,D307)</f>
        <v>0</v>
      </c>
      <c r="E312" s="247">
        <f>SUM(E304,E307)</f>
        <v>150</v>
      </c>
      <c r="F312" s="303">
        <f t="shared" si="43"/>
        <v>1150</v>
      </c>
      <c r="G312" s="355" t="s">
        <v>45</v>
      </c>
      <c r="H312" s="356"/>
      <c r="I312" s="259">
        <f>SUM(I304,I309)</f>
        <v>1000</v>
      </c>
      <c r="J312" s="259">
        <f>SUM(J304,J309)</f>
        <v>0</v>
      </c>
      <c r="K312" s="259">
        <f>SUM(K304,K309)</f>
        <v>150</v>
      </c>
      <c r="L312" s="259">
        <f>SUM(L304,L309)</f>
        <v>1150</v>
      </c>
    </row>
    <row r="313" spans="1:12" ht="15">
      <c r="A313" s="357" t="s">
        <v>46</v>
      </c>
      <c r="B313" s="358"/>
      <c r="C313" s="243">
        <f aca="true" t="shared" si="44" ref="C313:E314">SUM(C289,C304)</f>
        <v>4000</v>
      </c>
      <c r="D313" s="243">
        <f t="shared" si="44"/>
        <v>2295</v>
      </c>
      <c r="E313" s="243">
        <f t="shared" si="44"/>
        <v>50</v>
      </c>
      <c r="F313" s="304">
        <f t="shared" si="43"/>
        <v>6345</v>
      </c>
      <c r="G313" s="357" t="s">
        <v>48</v>
      </c>
      <c r="H313" s="358"/>
      <c r="I313" s="260">
        <f>SUM(I289,I304)</f>
        <v>27488</v>
      </c>
      <c r="J313" s="260">
        <f>SUM(J289,J304)</f>
        <v>0</v>
      </c>
      <c r="K313" s="260">
        <f>SUM(K289,K304)</f>
        <v>0</v>
      </c>
      <c r="L313" s="260">
        <f>SUM(L289,L304)</f>
        <v>27488</v>
      </c>
    </row>
    <row r="314" spans="1:12" ht="15">
      <c r="A314" s="349" t="s">
        <v>261</v>
      </c>
      <c r="B314" s="351"/>
      <c r="C314" s="234">
        <f t="shared" si="44"/>
        <v>-23488</v>
      </c>
      <c r="D314" s="234">
        <f t="shared" si="44"/>
        <v>2295</v>
      </c>
      <c r="E314" s="234">
        <f t="shared" si="44"/>
        <v>50</v>
      </c>
      <c r="F314" s="266">
        <f t="shared" si="43"/>
        <v>-21143</v>
      </c>
      <c r="G314" s="359"/>
      <c r="H314" s="360"/>
      <c r="I314" s="360"/>
      <c r="J314" s="360"/>
      <c r="K314" s="360"/>
      <c r="L314" s="361"/>
    </row>
    <row r="315" spans="1:12" ht="15">
      <c r="A315" s="349" t="s">
        <v>47</v>
      </c>
      <c r="B315" s="351"/>
      <c r="C315" s="234">
        <f>SUM(C292,C307)</f>
        <v>23488</v>
      </c>
      <c r="D315" s="234">
        <f>SUM(D292,D307)</f>
        <v>-2295</v>
      </c>
      <c r="E315" s="234">
        <f>SUM(E292,E307)</f>
        <v>-50</v>
      </c>
      <c r="F315" s="266">
        <f t="shared" si="43"/>
        <v>21143</v>
      </c>
      <c r="G315" s="349" t="s">
        <v>47</v>
      </c>
      <c r="H315" s="351"/>
      <c r="I315" s="261">
        <f>SUM(I294,I309)</f>
        <v>0</v>
      </c>
      <c r="J315" s="261">
        <f>SUM(J294,J309)</f>
        <v>0</v>
      </c>
      <c r="K315" s="261">
        <f>SUM(K294,K309)</f>
        <v>0</v>
      </c>
      <c r="L315" s="261">
        <f>SUM(L294,L309)</f>
        <v>0</v>
      </c>
    </row>
    <row r="316" spans="1:12" ht="15">
      <c r="A316" s="357" t="s">
        <v>18</v>
      </c>
      <c r="B316" s="358"/>
      <c r="C316" s="243">
        <f>SUM(C297,C312)</f>
        <v>27488</v>
      </c>
      <c r="D316" s="243">
        <f>SUM(D297,D312)</f>
        <v>0</v>
      </c>
      <c r="E316" s="243">
        <f>SUM(E297,E312)</f>
        <v>0</v>
      </c>
      <c r="F316" s="304">
        <f t="shared" si="43"/>
        <v>27488</v>
      </c>
      <c r="G316" s="357" t="s">
        <v>19</v>
      </c>
      <c r="H316" s="358"/>
      <c r="I316" s="243">
        <f>SUM(I297,I312)</f>
        <v>27488</v>
      </c>
      <c r="J316" s="243">
        <f>SUM(J297,J312)</f>
        <v>0</v>
      </c>
      <c r="K316" s="243">
        <f>SUM(K297,K312)</f>
        <v>0</v>
      </c>
      <c r="L316" s="243">
        <f>SUM(L297,L312)</f>
        <v>27488</v>
      </c>
    </row>
    <row r="317" spans="1:12" ht="15">
      <c r="A317" s="378" t="s">
        <v>374</v>
      </c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</row>
    <row r="318" spans="1:12" ht="15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</row>
    <row r="319" spans="1:12" ht="15">
      <c r="A319" s="1" t="s">
        <v>58</v>
      </c>
      <c r="H319" s="229" t="s">
        <v>269</v>
      </c>
      <c r="I319" s="229"/>
      <c r="L319" s="230" t="s">
        <v>79</v>
      </c>
    </row>
    <row r="320" spans="1:12" ht="12.75" customHeight="1">
      <c r="A320" s="370" t="s">
        <v>34</v>
      </c>
      <c r="B320" s="368" t="s">
        <v>30</v>
      </c>
      <c r="C320" s="337" t="s">
        <v>375</v>
      </c>
      <c r="D320" s="337" t="s">
        <v>488</v>
      </c>
      <c r="E320" s="337" t="s">
        <v>489</v>
      </c>
      <c r="F320" s="337" t="s">
        <v>490</v>
      </c>
      <c r="G320" s="370" t="s">
        <v>34</v>
      </c>
      <c r="H320" s="368" t="s">
        <v>35</v>
      </c>
      <c r="I320" s="337" t="s">
        <v>375</v>
      </c>
      <c r="J320" s="337" t="s">
        <v>488</v>
      </c>
      <c r="K320" s="337" t="s">
        <v>489</v>
      </c>
      <c r="L320" s="337" t="s">
        <v>490</v>
      </c>
    </row>
    <row r="321" spans="1:12" ht="12.75" customHeight="1">
      <c r="A321" s="370"/>
      <c r="B321" s="368"/>
      <c r="C321" s="366"/>
      <c r="D321" s="366"/>
      <c r="E321" s="338"/>
      <c r="F321" s="366"/>
      <c r="G321" s="370"/>
      <c r="H321" s="368"/>
      <c r="I321" s="366"/>
      <c r="J321" s="366"/>
      <c r="K321" s="338"/>
      <c r="L321" s="366"/>
    </row>
    <row r="322" spans="1:12" ht="24.75" customHeight="1">
      <c r="A322" s="371"/>
      <c r="B322" s="369"/>
      <c r="C322" s="367"/>
      <c r="D322" s="367"/>
      <c r="E322" s="339"/>
      <c r="F322" s="367"/>
      <c r="G322" s="371"/>
      <c r="H322" s="369"/>
      <c r="I322" s="367"/>
      <c r="J322" s="367"/>
      <c r="K322" s="339"/>
      <c r="L322" s="367"/>
    </row>
    <row r="323" spans="1:12" ht="15">
      <c r="A323" s="357" t="s">
        <v>2</v>
      </c>
      <c r="B323" s="362"/>
      <c r="C323" s="362"/>
      <c r="D323" s="362"/>
      <c r="E323" s="362"/>
      <c r="F323" s="362"/>
      <c r="G323" s="357" t="s">
        <v>4</v>
      </c>
      <c r="H323" s="362"/>
      <c r="I323" s="362"/>
      <c r="J323" s="362"/>
      <c r="K323" s="362"/>
      <c r="L323" s="358"/>
    </row>
    <row r="324" spans="1:12" ht="15">
      <c r="A324" s="232" t="s">
        <v>22</v>
      </c>
      <c r="B324" s="233" t="s">
        <v>376</v>
      </c>
      <c r="C324" s="234">
        <v>38000</v>
      </c>
      <c r="D324" s="234">
        <v>-256</v>
      </c>
      <c r="E324" s="234"/>
      <c r="F324" s="234">
        <f>C324+D324+E324</f>
        <v>37744</v>
      </c>
      <c r="G324" s="232" t="s">
        <v>22</v>
      </c>
      <c r="H324" s="235" t="s">
        <v>89</v>
      </c>
      <c r="I324" s="234">
        <v>17239</v>
      </c>
      <c r="J324" s="234"/>
      <c r="K324" s="234"/>
      <c r="L324" s="234">
        <f>I324+J324+K324</f>
        <v>17239</v>
      </c>
    </row>
    <row r="325" spans="1:12" ht="15">
      <c r="A325" s="232" t="s">
        <v>23</v>
      </c>
      <c r="B325" s="233" t="s">
        <v>84</v>
      </c>
      <c r="C325" s="254">
        <f>SUM(C326:C328)</f>
        <v>0</v>
      </c>
      <c r="D325" s="254">
        <f>SUM(D326:D328)</f>
        <v>0</v>
      </c>
      <c r="E325" s="254">
        <f>SUM(E326:E328)</f>
        <v>0</v>
      </c>
      <c r="F325" s="234">
        <f aca="true" t="shared" si="45" ref="F325:F335">C325+D325+E325</f>
        <v>0</v>
      </c>
      <c r="G325" s="232" t="s">
        <v>23</v>
      </c>
      <c r="H325" s="235" t="s">
        <v>382</v>
      </c>
      <c r="I325" s="234">
        <v>4655</v>
      </c>
      <c r="J325" s="234"/>
      <c r="K325" s="234"/>
      <c r="L325" s="234">
        <f>I325+J325+K325</f>
        <v>4655</v>
      </c>
    </row>
    <row r="326" spans="1:12" ht="15">
      <c r="A326" s="236" t="s">
        <v>50</v>
      </c>
      <c r="B326" s="237" t="s">
        <v>85</v>
      </c>
      <c r="C326" s="238"/>
      <c r="D326" s="238"/>
      <c r="E326" s="238"/>
      <c r="F326" s="238">
        <f t="shared" si="45"/>
        <v>0</v>
      </c>
      <c r="G326" s="232" t="s">
        <v>24</v>
      </c>
      <c r="H326" s="235" t="s">
        <v>90</v>
      </c>
      <c r="I326" s="234">
        <v>74678</v>
      </c>
      <c r="J326" s="234"/>
      <c r="K326" s="234">
        <v>310</v>
      </c>
      <c r="L326" s="234">
        <f>I326+J326+K326</f>
        <v>74988</v>
      </c>
    </row>
    <row r="327" spans="1:12" ht="15">
      <c r="A327" s="236" t="s">
        <v>36</v>
      </c>
      <c r="B327" s="237" t="s">
        <v>40</v>
      </c>
      <c r="C327" s="238"/>
      <c r="D327" s="238"/>
      <c r="E327" s="238"/>
      <c r="F327" s="238">
        <f t="shared" si="45"/>
        <v>0</v>
      </c>
      <c r="G327" s="232" t="s">
        <v>25</v>
      </c>
      <c r="H327" s="235" t="s">
        <v>234</v>
      </c>
      <c r="I327" s="234">
        <f>SUM(I328:I330)</f>
        <v>0</v>
      </c>
      <c r="J327" s="234">
        <f>SUM(J328:J330)</f>
        <v>0</v>
      </c>
      <c r="K327" s="234">
        <f>SUM(K328:K330)</f>
        <v>0</v>
      </c>
      <c r="L327" s="234">
        <f>I327+J327+K327</f>
        <v>0</v>
      </c>
    </row>
    <row r="328" spans="1:12" ht="15">
      <c r="A328" s="236" t="s">
        <v>39</v>
      </c>
      <c r="B328" s="237" t="s">
        <v>153</v>
      </c>
      <c r="C328" s="238"/>
      <c r="D328" s="238"/>
      <c r="E328" s="238"/>
      <c r="F328" s="238">
        <f t="shared" si="45"/>
        <v>0</v>
      </c>
      <c r="G328" s="239" t="s">
        <v>51</v>
      </c>
      <c r="H328" s="237" t="s">
        <v>460</v>
      </c>
      <c r="I328" s="238"/>
      <c r="J328" s="238"/>
      <c r="K328" s="238"/>
      <c r="L328" s="238"/>
    </row>
    <row r="329" spans="1:12" ht="15">
      <c r="A329" s="240" t="s">
        <v>24</v>
      </c>
      <c r="B329" s="235" t="s">
        <v>235</v>
      </c>
      <c r="C329" s="234">
        <f>SUM(C330:C332)</f>
        <v>0</v>
      </c>
      <c r="D329" s="234">
        <f>SUM(D330:D332)</f>
        <v>0</v>
      </c>
      <c r="E329" s="234">
        <f>SUM(E330:E332)</f>
        <v>0</v>
      </c>
      <c r="F329" s="234">
        <f t="shared" si="45"/>
        <v>0</v>
      </c>
      <c r="G329" s="239" t="s">
        <v>52</v>
      </c>
      <c r="H329" s="237" t="s">
        <v>474</v>
      </c>
      <c r="I329" s="238"/>
      <c r="J329" s="238"/>
      <c r="K329" s="238"/>
      <c r="L329" s="238"/>
    </row>
    <row r="330" spans="1:12" ht="15">
      <c r="A330" s="239" t="s">
        <v>41</v>
      </c>
      <c r="B330" s="241" t="s">
        <v>236</v>
      </c>
      <c r="C330" s="238"/>
      <c r="D330" s="238"/>
      <c r="E330" s="238"/>
      <c r="F330" s="238">
        <f t="shared" si="45"/>
        <v>0</v>
      </c>
      <c r="G330" s="239" t="s">
        <v>53</v>
      </c>
      <c r="H330" s="237" t="s">
        <v>237</v>
      </c>
      <c r="I330" s="234"/>
      <c r="J330" s="234"/>
      <c r="K330" s="234"/>
      <c r="L330" s="238"/>
    </row>
    <row r="331" spans="1:12" ht="15">
      <c r="A331" s="239" t="s">
        <v>56</v>
      </c>
      <c r="B331" s="237" t="s">
        <v>238</v>
      </c>
      <c r="C331" s="238"/>
      <c r="D331" s="238"/>
      <c r="E331" s="238"/>
      <c r="F331" s="238">
        <f t="shared" si="45"/>
        <v>0</v>
      </c>
      <c r="G331" s="242" t="s">
        <v>31</v>
      </c>
      <c r="H331" s="233" t="s">
        <v>14</v>
      </c>
      <c r="I331" s="238"/>
      <c r="J331" s="238"/>
      <c r="K331" s="238"/>
      <c r="L331" s="238"/>
    </row>
    <row r="332" spans="1:12" ht="15">
      <c r="A332" s="239" t="s">
        <v>57</v>
      </c>
      <c r="B332" s="241" t="s">
        <v>380</v>
      </c>
      <c r="C332" s="238"/>
      <c r="D332" s="238"/>
      <c r="E332" s="238"/>
      <c r="F332" s="238">
        <f t="shared" si="45"/>
        <v>0</v>
      </c>
      <c r="G332" s="372"/>
      <c r="H332" s="373"/>
      <c r="I332" s="373"/>
      <c r="J332" s="373"/>
      <c r="K332" s="373"/>
      <c r="L332" s="374"/>
    </row>
    <row r="333" spans="1:12" ht="15">
      <c r="A333" s="242" t="s">
        <v>25</v>
      </c>
      <c r="B333" s="235" t="s">
        <v>381</v>
      </c>
      <c r="C333" s="234"/>
      <c r="D333" s="234"/>
      <c r="E333" s="234"/>
      <c r="F333" s="234">
        <f t="shared" si="45"/>
        <v>0</v>
      </c>
      <c r="G333" s="379"/>
      <c r="H333" s="380"/>
      <c r="I333" s="380"/>
      <c r="J333" s="380"/>
      <c r="K333" s="380"/>
      <c r="L333" s="381"/>
    </row>
    <row r="334" spans="1:12" ht="15">
      <c r="A334" s="357" t="s">
        <v>86</v>
      </c>
      <c r="B334" s="358"/>
      <c r="C334" s="243">
        <f>SUM(C324,C325,C329,C333)</f>
        <v>38000</v>
      </c>
      <c r="D334" s="243">
        <f>SUM(D324,D325,D329,D333)</f>
        <v>-256</v>
      </c>
      <c r="E334" s="243">
        <f>SUM(E324,E325,E329,E333)</f>
        <v>0</v>
      </c>
      <c r="F334" s="243">
        <f t="shared" si="45"/>
        <v>37744</v>
      </c>
      <c r="G334" s="357" t="s">
        <v>91</v>
      </c>
      <c r="H334" s="358"/>
      <c r="I334" s="243">
        <f>SUM(I324+I325+I326+I327+I331)</f>
        <v>96572</v>
      </c>
      <c r="J334" s="243">
        <f>SUM(J324+J325+J326+J327+J331+J332)</f>
        <v>0</v>
      </c>
      <c r="K334" s="243">
        <f>SUM(K324+K325+K326+K327+K331+K332)</f>
        <v>310</v>
      </c>
      <c r="L334" s="243">
        <f>I334+J334+K334</f>
        <v>96882</v>
      </c>
    </row>
    <row r="335" spans="1:12" ht="15.75">
      <c r="A335" s="352" t="s">
        <v>240</v>
      </c>
      <c r="B335" s="353"/>
      <c r="C335" s="244">
        <f>C334-I334</f>
        <v>-58572</v>
      </c>
      <c r="D335" s="244">
        <f>D334-J334</f>
        <v>-256</v>
      </c>
      <c r="E335" s="244">
        <f>E334-K334</f>
        <v>-310</v>
      </c>
      <c r="F335" s="244">
        <f t="shared" si="45"/>
        <v>-59138</v>
      </c>
      <c r="G335" s="359"/>
      <c r="H335" s="360"/>
      <c r="I335" s="360"/>
      <c r="J335" s="360"/>
      <c r="K335" s="360"/>
      <c r="L335" s="361"/>
    </row>
    <row r="336" spans="1:12" ht="15">
      <c r="A336" s="349"/>
      <c r="B336" s="350"/>
      <c r="C336" s="350"/>
      <c r="D336" s="350"/>
      <c r="E336" s="350"/>
      <c r="F336" s="351"/>
      <c r="G336" s="363"/>
      <c r="H336" s="364"/>
      <c r="I336" s="364"/>
      <c r="J336" s="364"/>
      <c r="K336" s="364"/>
      <c r="L336" s="365"/>
    </row>
    <row r="337" spans="1:12" ht="15">
      <c r="A337" s="232" t="s">
        <v>31</v>
      </c>
      <c r="B337" s="235" t="s">
        <v>241</v>
      </c>
      <c r="C337" s="234">
        <f>C338+C339+C340</f>
        <v>58572</v>
      </c>
      <c r="D337" s="234">
        <f>D338+D339+D340</f>
        <v>256</v>
      </c>
      <c r="E337" s="234">
        <f>E338+E339+E340</f>
        <v>310</v>
      </c>
      <c r="F337" s="234">
        <f aca="true" t="shared" si="46" ref="F337:F342">C337+D337+E337</f>
        <v>59138</v>
      </c>
      <c r="G337" s="363"/>
      <c r="H337" s="364"/>
      <c r="I337" s="364"/>
      <c r="J337" s="364"/>
      <c r="K337" s="364"/>
      <c r="L337" s="365"/>
    </row>
    <row r="338" spans="1:12" ht="15">
      <c r="A338" s="239" t="s">
        <v>242</v>
      </c>
      <c r="B338" s="246" t="s">
        <v>243</v>
      </c>
      <c r="C338" s="238">
        <v>58566</v>
      </c>
      <c r="D338" s="238"/>
      <c r="E338" s="238">
        <v>310</v>
      </c>
      <c r="F338" s="238">
        <f t="shared" si="46"/>
        <v>58876</v>
      </c>
      <c r="G338" s="363"/>
      <c r="H338" s="364"/>
      <c r="I338" s="364"/>
      <c r="J338" s="364"/>
      <c r="K338" s="364"/>
      <c r="L338" s="365"/>
    </row>
    <row r="339" spans="1:12" ht="15">
      <c r="A339" s="239" t="s">
        <v>244</v>
      </c>
      <c r="B339" s="237" t="s">
        <v>245</v>
      </c>
      <c r="C339" s="238">
        <v>6</v>
      </c>
      <c r="D339" s="238">
        <v>256</v>
      </c>
      <c r="E339" s="238"/>
      <c r="F339" s="238">
        <f t="shared" si="46"/>
        <v>262</v>
      </c>
      <c r="G339" s="242" t="s">
        <v>26</v>
      </c>
      <c r="H339" s="233" t="s">
        <v>176</v>
      </c>
      <c r="I339" s="234">
        <f>SUM(I340)</f>
        <v>0</v>
      </c>
      <c r="J339" s="234">
        <f>SUM(J340)</f>
        <v>0</v>
      </c>
      <c r="K339" s="234">
        <f>SUM(K340)</f>
        <v>0</v>
      </c>
      <c r="L339" s="234">
        <f>SUM(L340)</f>
        <v>0</v>
      </c>
    </row>
    <row r="340" spans="1:12" ht="15">
      <c r="A340" s="239" t="s">
        <v>246</v>
      </c>
      <c r="B340" s="237" t="s">
        <v>247</v>
      </c>
      <c r="C340" s="238"/>
      <c r="D340" s="238"/>
      <c r="E340" s="238"/>
      <c r="F340" s="238">
        <f t="shared" si="46"/>
        <v>0</v>
      </c>
      <c r="G340" s="239" t="s">
        <v>377</v>
      </c>
      <c r="H340" s="237" t="s">
        <v>248</v>
      </c>
      <c r="I340" s="234"/>
      <c r="J340" s="234"/>
      <c r="K340" s="234"/>
      <c r="L340" s="234"/>
    </row>
    <row r="341" spans="1:12" ht="15.75">
      <c r="A341" s="354" t="s">
        <v>87</v>
      </c>
      <c r="B341" s="354"/>
      <c r="C341" s="244">
        <f>C337-I339</f>
        <v>58572</v>
      </c>
      <c r="D341" s="244">
        <f>D337-J339</f>
        <v>256</v>
      </c>
      <c r="E341" s="244">
        <f>E337-K339</f>
        <v>310</v>
      </c>
      <c r="F341" s="244">
        <f t="shared" si="46"/>
        <v>59138</v>
      </c>
      <c r="G341" s="239" t="s">
        <v>378</v>
      </c>
      <c r="H341" s="246" t="s">
        <v>249</v>
      </c>
      <c r="I341" s="256"/>
      <c r="J341" s="256"/>
      <c r="K341" s="256"/>
      <c r="L341" s="256"/>
    </row>
    <row r="342" spans="1:12" ht="15">
      <c r="A342" s="355" t="s">
        <v>42</v>
      </c>
      <c r="B342" s="356"/>
      <c r="C342" s="247">
        <f>SUM(C334,C337)</f>
        <v>96572</v>
      </c>
      <c r="D342" s="247">
        <f>SUM(D334,D337)</f>
        <v>0</v>
      </c>
      <c r="E342" s="247">
        <f>SUM(E334,E337)</f>
        <v>310</v>
      </c>
      <c r="F342" s="247">
        <f t="shared" si="46"/>
        <v>96882</v>
      </c>
      <c r="G342" s="355" t="s">
        <v>43</v>
      </c>
      <c r="H342" s="356"/>
      <c r="I342" s="247">
        <f>SUM(I334,I339)</f>
        <v>96572</v>
      </c>
      <c r="J342" s="247">
        <f>SUM(J334,J339)</f>
        <v>0</v>
      </c>
      <c r="K342" s="247">
        <f>SUM(K334,K339)</f>
        <v>310</v>
      </c>
      <c r="L342" s="247">
        <f>I342+J342+K342</f>
        <v>96882</v>
      </c>
    </row>
    <row r="343" spans="1:12" ht="15">
      <c r="A343" s="357" t="s">
        <v>3</v>
      </c>
      <c r="B343" s="362"/>
      <c r="C343" s="362"/>
      <c r="D343" s="362"/>
      <c r="E343" s="362"/>
      <c r="F343" s="362"/>
      <c r="G343" s="357" t="s">
        <v>5</v>
      </c>
      <c r="H343" s="362"/>
      <c r="I343" s="362"/>
      <c r="J343" s="362"/>
      <c r="K343" s="362"/>
      <c r="L343" s="358"/>
    </row>
    <row r="344" spans="1:12" ht="15">
      <c r="A344" s="232" t="s">
        <v>22</v>
      </c>
      <c r="B344" s="235" t="s">
        <v>175</v>
      </c>
      <c r="C344" s="234"/>
      <c r="D344" s="234"/>
      <c r="E344" s="234"/>
      <c r="F344" s="234"/>
      <c r="G344" s="232" t="s">
        <v>22</v>
      </c>
      <c r="H344" s="235" t="s">
        <v>178</v>
      </c>
      <c r="I344" s="234">
        <v>1000</v>
      </c>
      <c r="J344" s="234"/>
      <c r="K344" s="234">
        <v>-310</v>
      </c>
      <c r="L344" s="234">
        <f aca="true" t="shared" si="47" ref="L344:L349">I344+J344+K344</f>
        <v>690</v>
      </c>
    </row>
    <row r="345" spans="1:12" ht="15">
      <c r="A345" s="232" t="s">
        <v>23</v>
      </c>
      <c r="B345" s="235" t="s">
        <v>252</v>
      </c>
      <c r="C345" s="234">
        <f>C346+C347</f>
        <v>0</v>
      </c>
      <c r="D345" s="234">
        <f>D346+D347</f>
        <v>0</v>
      </c>
      <c r="E345" s="234">
        <f>E346+E347</f>
        <v>0</v>
      </c>
      <c r="F345" s="234">
        <f>F346+F347</f>
        <v>0</v>
      </c>
      <c r="G345" s="232" t="s">
        <v>23</v>
      </c>
      <c r="H345" s="235" t="s">
        <v>177</v>
      </c>
      <c r="I345" s="234"/>
      <c r="J345" s="234"/>
      <c r="K345" s="234"/>
      <c r="L345" s="234">
        <f t="shared" si="47"/>
        <v>0</v>
      </c>
    </row>
    <row r="346" spans="1:12" ht="15">
      <c r="A346" s="239" t="s">
        <v>253</v>
      </c>
      <c r="B346" s="241" t="s">
        <v>254</v>
      </c>
      <c r="C346" s="238"/>
      <c r="D346" s="238"/>
      <c r="E346" s="238"/>
      <c r="F346" s="238"/>
      <c r="G346" s="232" t="s">
        <v>24</v>
      </c>
      <c r="H346" s="233" t="s">
        <v>250</v>
      </c>
      <c r="I346" s="234">
        <f>SUM(I347:I348)</f>
        <v>0</v>
      </c>
      <c r="J346" s="234">
        <f>SUM(J347:J348)</f>
        <v>0</v>
      </c>
      <c r="K346" s="234">
        <f>SUM(K347:K348)</f>
        <v>0</v>
      </c>
      <c r="L346" s="234">
        <f t="shared" si="47"/>
        <v>0</v>
      </c>
    </row>
    <row r="347" spans="1:12" ht="15">
      <c r="A347" s="239" t="s">
        <v>174</v>
      </c>
      <c r="B347" s="241" t="s">
        <v>383</v>
      </c>
      <c r="C347" s="234"/>
      <c r="D347" s="234"/>
      <c r="E347" s="234"/>
      <c r="F347" s="234"/>
      <c r="G347" s="239" t="s">
        <v>41</v>
      </c>
      <c r="H347" s="246" t="s">
        <v>251</v>
      </c>
      <c r="I347" s="238"/>
      <c r="J347" s="238"/>
      <c r="K347" s="238"/>
      <c r="L347" s="238">
        <f t="shared" si="47"/>
        <v>0</v>
      </c>
    </row>
    <row r="348" spans="1:12" ht="15">
      <c r="A348" s="242" t="s">
        <v>24</v>
      </c>
      <c r="B348" s="235" t="s">
        <v>384</v>
      </c>
      <c r="C348" s="234"/>
      <c r="D348" s="234"/>
      <c r="E348" s="234"/>
      <c r="F348" s="234"/>
      <c r="G348" s="239" t="s">
        <v>56</v>
      </c>
      <c r="H348" s="246" t="s">
        <v>379</v>
      </c>
      <c r="I348" s="234"/>
      <c r="J348" s="234"/>
      <c r="K348" s="234"/>
      <c r="L348" s="238">
        <f t="shared" si="47"/>
        <v>0</v>
      </c>
    </row>
    <row r="349" spans="1:12" ht="15">
      <c r="A349" s="357" t="s">
        <v>92</v>
      </c>
      <c r="B349" s="358"/>
      <c r="C349" s="243">
        <f>SUM(C344,C345,C348)</f>
        <v>0</v>
      </c>
      <c r="D349" s="243">
        <f>SUM(D344,D345,D348)</f>
        <v>0</v>
      </c>
      <c r="E349" s="243">
        <f>SUM(E344,E345,E348)</f>
        <v>0</v>
      </c>
      <c r="F349" s="243">
        <f>SUM(F344,F345,F348)</f>
        <v>0</v>
      </c>
      <c r="G349" s="357" t="s">
        <v>93</v>
      </c>
      <c r="H349" s="358"/>
      <c r="I349" s="243">
        <f>SUM(I344+I345+I346)</f>
        <v>1000</v>
      </c>
      <c r="J349" s="243">
        <f>SUM(J344+J345+J346)</f>
        <v>0</v>
      </c>
      <c r="K349" s="243">
        <f>SUM(K344+K345+K346)</f>
        <v>-310</v>
      </c>
      <c r="L349" s="243">
        <f t="shared" si="47"/>
        <v>690</v>
      </c>
    </row>
    <row r="350" spans="1:12" ht="15.75">
      <c r="A350" s="352" t="s">
        <v>255</v>
      </c>
      <c r="B350" s="353"/>
      <c r="C350" s="244">
        <f>C349-I349</f>
        <v>-1000</v>
      </c>
      <c r="D350" s="244">
        <f>D349-J349</f>
        <v>0</v>
      </c>
      <c r="E350" s="244">
        <f>E349-K349</f>
        <v>310</v>
      </c>
      <c r="F350" s="244">
        <f>F349-L349</f>
        <v>-690</v>
      </c>
      <c r="G350" s="340"/>
      <c r="H350" s="341"/>
      <c r="I350" s="341"/>
      <c r="J350" s="341"/>
      <c r="K350" s="341"/>
      <c r="L350" s="342"/>
    </row>
    <row r="351" spans="1:12" ht="15">
      <c r="A351" s="349"/>
      <c r="B351" s="350"/>
      <c r="C351" s="350"/>
      <c r="D351" s="350"/>
      <c r="E351" s="350"/>
      <c r="F351" s="351"/>
      <c r="G351" s="343"/>
      <c r="H351" s="344"/>
      <c r="I351" s="344"/>
      <c r="J351" s="344"/>
      <c r="K351" s="344"/>
      <c r="L351" s="345"/>
    </row>
    <row r="352" spans="1:12" ht="15">
      <c r="A352" s="232" t="s">
        <v>25</v>
      </c>
      <c r="B352" s="233" t="s">
        <v>256</v>
      </c>
      <c r="C352" s="234">
        <f>C353+C354+C355</f>
        <v>1000</v>
      </c>
      <c r="D352" s="234">
        <f>D353+D354+D355</f>
        <v>0</v>
      </c>
      <c r="E352" s="234">
        <f>E353+E354+E355</f>
        <v>-310</v>
      </c>
      <c r="F352" s="234">
        <f>C352+D352+E352</f>
        <v>690</v>
      </c>
      <c r="G352" s="343"/>
      <c r="H352" s="344"/>
      <c r="I352" s="344"/>
      <c r="J352" s="344"/>
      <c r="K352" s="344"/>
      <c r="L352" s="345"/>
    </row>
    <row r="353" spans="1:12" ht="15">
      <c r="A353" s="239" t="s">
        <v>51</v>
      </c>
      <c r="B353" s="241" t="s">
        <v>257</v>
      </c>
      <c r="C353" s="238">
        <v>1000</v>
      </c>
      <c r="D353" s="238"/>
      <c r="E353" s="238">
        <v>-310</v>
      </c>
      <c r="F353" s="238">
        <f>C353+D353+E353</f>
        <v>690</v>
      </c>
      <c r="G353" s="346"/>
      <c r="H353" s="347"/>
      <c r="I353" s="347"/>
      <c r="J353" s="347"/>
      <c r="K353" s="347"/>
      <c r="L353" s="348"/>
    </row>
    <row r="354" spans="1:12" ht="15">
      <c r="A354" s="239" t="s">
        <v>52</v>
      </c>
      <c r="B354" s="241" t="s">
        <v>258</v>
      </c>
      <c r="C354" s="258">
        <f>+C355</f>
        <v>0</v>
      </c>
      <c r="D354" s="258">
        <f>+D355</f>
        <v>0</v>
      </c>
      <c r="E354" s="258">
        <f>+E355</f>
        <v>0</v>
      </c>
      <c r="F354" s="238">
        <f>C354+D354+E354</f>
        <v>0</v>
      </c>
      <c r="G354" s="242" t="s">
        <v>31</v>
      </c>
      <c r="H354" s="233" t="s">
        <v>179</v>
      </c>
      <c r="I354" s="261">
        <f>+I355</f>
        <v>0</v>
      </c>
      <c r="J354" s="261">
        <f>+J355</f>
        <v>0</v>
      </c>
      <c r="K354" s="261">
        <f>+K355</f>
        <v>0</v>
      </c>
      <c r="L354" s="261">
        <f>+L355</f>
        <v>0</v>
      </c>
    </row>
    <row r="355" spans="1:12" ht="15">
      <c r="A355" s="239" t="s">
        <v>53</v>
      </c>
      <c r="B355" s="241" t="s">
        <v>259</v>
      </c>
      <c r="C355" s="258"/>
      <c r="D355" s="258"/>
      <c r="E355" s="258"/>
      <c r="F355" s="238">
        <f>C355+D355+E355</f>
        <v>0</v>
      </c>
      <c r="G355" s="239" t="s">
        <v>55</v>
      </c>
      <c r="H355" s="246" t="s">
        <v>260</v>
      </c>
      <c r="I355" s="261"/>
      <c r="J355" s="261"/>
      <c r="K355" s="261"/>
      <c r="L355" s="261"/>
    </row>
    <row r="356" spans="1:12" ht="15.75">
      <c r="A356" s="354" t="s">
        <v>88</v>
      </c>
      <c r="B356" s="354"/>
      <c r="C356" s="267">
        <f>C352-I354</f>
        <v>1000</v>
      </c>
      <c r="D356" s="267">
        <f>D352-J354</f>
        <v>0</v>
      </c>
      <c r="E356" s="267">
        <f>E352-K354</f>
        <v>-310</v>
      </c>
      <c r="F356" s="244">
        <f>C356+D356+E356</f>
        <v>690</v>
      </c>
      <c r="G356" s="349"/>
      <c r="H356" s="350"/>
      <c r="I356" s="350"/>
      <c r="J356" s="350"/>
      <c r="K356" s="350"/>
      <c r="L356" s="351"/>
    </row>
    <row r="357" spans="1:12" ht="15">
      <c r="A357" s="355" t="s">
        <v>44</v>
      </c>
      <c r="B357" s="356"/>
      <c r="C357" s="259">
        <f>SUM(C349,C352)</f>
        <v>1000</v>
      </c>
      <c r="D357" s="259">
        <f>SUM(D349,D352)</f>
        <v>0</v>
      </c>
      <c r="E357" s="259">
        <f>SUM(E349,E352)</f>
        <v>-310</v>
      </c>
      <c r="F357" s="259">
        <f>SUM(F349,F352)</f>
        <v>690</v>
      </c>
      <c r="G357" s="355" t="s">
        <v>45</v>
      </c>
      <c r="H357" s="356"/>
      <c r="I357" s="259">
        <f>SUM(I349,I354)</f>
        <v>1000</v>
      </c>
      <c r="J357" s="259">
        <f>SUM(J349,J354)</f>
        <v>0</v>
      </c>
      <c r="K357" s="259">
        <f>SUM(K349,K354)</f>
        <v>-310</v>
      </c>
      <c r="L357" s="259">
        <f>I357+J357+K357</f>
        <v>690</v>
      </c>
    </row>
    <row r="358" spans="1:12" ht="15">
      <c r="A358" s="357" t="s">
        <v>46</v>
      </c>
      <c r="B358" s="358"/>
      <c r="C358" s="260">
        <f aca="true" t="shared" si="48" ref="C358:F359">SUM(C334,C349)</f>
        <v>38000</v>
      </c>
      <c r="D358" s="260">
        <f t="shared" si="48"/>
        <v>-256</v>
      </c>
      <c r="E358" s="260">
        <f t="shared" si="48"/>
        <v>0</v>
      </c>
      <c r="F358" s="260">
        <f t="shared" si="48"/>
        <v>37744</v>
      </c>
      <c r="G358" s="357" t="s">
        <v>48</v>
      </c>
      <c r="H358" s="358"/>
      <c r="I358" s="260">
        <f>SUM(I334,I349)</f>
        <v>97572</v>
      </c>
      <c r="J358" s="260">
        <f>SUM(J334,J349)</f>
        <v>0</v>
      </c>
      <c r="K358" s="260">
        <f>SUM(K334,K349)</f>
        <v>0</v>
      </c>
      <c r="L358" s="260">
        <f>I358+J358+K358</f>
        <v>97572</v>
      </c>
    </row>
    <row r="359" spans="1:12" ht="15">
      <c r="A359" s="349" t="s">
        <v>261</v>
      </c>
      <c r="B359" s="351"/>
      <c r="C359" s="261">
        <f t="shared" si="48"/>
        <v>-59572</v>
      </c>
      <c r="D359" s="261">
        <f t="shared" si="48"/>
        <v>-256</v>
      </c>
      <c r="E359" s="261">
        <f t="shared" si="48"/>
        <v>0</v>
      </c>
      <c r="F359" s="261">
        <f t="shared" si="48"/>
        <v>-59828</v>
      </c>
      <c r="G359" s="359"/>
      <c r="H359" s="360"/>
      <c r="I359" s="360"/>
      <c r="J359" s="360"/>
      <c r="K359" s="360"/>
      <c r="L359" s="361"/>
    </row>
    <row r="360" spans="1:12" ht="15">
      <c r="A360" s="349" t="s">
        <v>47</v>
      </c>
      <c r="B360" s="351"/>
      <c r="C360" s="261">
        <f>SUM(C337,C352)</f>
        <v>59572</v>
      </c>
      <c r="D360" s="261">
        <f>SUM(D337,D352)</f>
        <v>256</v>
      </c>
      <c r="E360" s="261">
        <f>SUM(E337,E352)</f>
        <v>0</v>
      </c>
      <c r="F360" s="261">
        <f>SUM(F337,F352)</f>
        <v>59828</v>
      </c>
      <c r="G360" s="349" t="s">
        <v>47</v>
      </c>
      <c r="H360" s="351"/>
      <c r="I360" s="261">
        <f>SUM(I339,I354)</f>
        <v>0</v>
      </c>
      <c r="J360" s="261">
        <f>SUM(J339,J354)</f>
        <v>0</v>
      </c>
      <c r="K360" s="261">
        <f>SUM(K339,K354)</f>
        <v>0</v>
      </c>
      <c r="L360" s="261">
        <f>SUM(L339,L354)</f>
        <v>0</v>
      </c>
    </row>
    <row r="361" spans="1:12" ht="15">
      <c r="A361" s="357" t="s">
        <v>18</v>
      </c>
      <c r="B361" s="358"/>
      <c r="C361" s="243">
        <f>SUM(C342,C357)</f>
        <v>97572</v>
      </c>
      <c r="D361" s="243">
        <f>SUM(D342,D357)</f>
        <v>0</v>
      </c>
      <c r="E361" s="243">
        <f>SUM(E342,E357)</f>
        <v>0</v>
      </c>
      <c r="F361" s="243">
        <f>SUM(F342,F357)</f>
        <v>97572</v>
      </c>
      <c r="G361" s="357" t="s">
        <v>19</v>
      </c>
      <c r="H361" s="358"/>
      <c r="I361" s="243">
        <f>SUM(I342,I357)</f>
        <v>97572</v>
      </c>
      <c r="J361" s="243">
        <f>SUM(J342,J357)</f>
        <v>0</v>
      </c>
      <c r="K361" s="243">
        <f>SUM(K342,K357)</f>
        <v>0</v>
      </c>
      <c r="L361" s="243">
        <f>SUM(L342,L357)</f>
        <v>97572</v>
      </c>
    </row>
  </sheetData>
  <sheetProtection/>
  <mergeCells count="342">
    <mergeCell ref="A135:B135"/>
    <mergeCell ref="G135:H135"/>
    <mergeCell ref="A143:F143"/>
    <mergeCell ref="A176:B176"/>
    <mergeCell ref="A137:L138"/>
    <mergeCell ref="A156:F156"/>
    <mergeCell ref="A154:B154"/>
    <mergeCell ref="I140:I142"/>
    <mergeCell ref="A140:A142"/>
    <mergeCell ref="G133:H133"/>
    <mergeCell ref="A98:F98"/>
    <mergeCell ref="A131:B131"/>
    <mergeCell ref="A132:B132"/>
    <mergeCell ref="G132:H132"/>
    <mergeCell ref="A133:B133"/>
    <mergeCell ref="G107:L108"/>
    <mergeCell ref="A109:B109"/>
    <mergeCell ref="G109:H109"/>
    <mergeCell ref="A311:B311"/>
    <mergeCell ref="D320:D322"/>
    <mergeCell ref="B320:B322"/>
    <mergeCell ref="G316:H316"/>
    <mergeCell ref="G312:H312"/>
    <mergeCell ref="A312:B312"/>
    <mergeCell ref="A313:B313"/>
    <mergeCell ref="G311:L311"/>
    <mergeCell ref="G313:H313"/>
    <mergeCell ref="G314:L314"/>
    <mergeCell ref="J4:J6"/>
    <mergeCell ref="G7:L7"/>
    <mergeCell ref="A1:L2"/>
    <mergeCell ref="A4:A6"/>
    <mergeCell ref="B4:B6"/>
    <mergeCell ref="D4:D6"/>
    <mergeCell ref="G4:G6"/>
    <mergeCell ref="I4:I6"/>
    <mergeCell ref="L4:L6"/>
    <mergeCell ref="K4:K6"/>
    <mergeCell ref="A27:F27"/>
    <mergeCell ref="A33:B33"/>
    <mergeCell ref="H4:H6"/>
    <mergeCell ref="A7:F7"/>
    <mergeCell ref="C4:C6"/>
    <mergeCell ref="G16:L17"/>
    <mergeCell ref="G18:H18"/>
    <mergeCell ref="G19:L22"/>
    <mergeCell ref="G26:H26"/>
    <mergeCell ref="G27:L27"/>
    <mergeCell ref="A25:B25"/>
    <mergeCell ref="A26:B26"/>
    <mergeCell ref="F4:F6"/>
    <mergeCell ref="A18:B18"/>
    <mergeCell ref="A19:B19"/>
    <mergeCell ref="A20:F20"/>
    <mergeCell ref="E4:E6"/>
    <mergeCell ref="G357:H357"/>
    <mergeCell ref="A320:A322"/>
    <mergeCell ref="A314:B314"/>
    <mergeCell ref="A315:B315"/>
    <mergeCell ref="A357:B357"/>
    <mergeCell ref="A356:B356"/>
    <mergeCell ref="G323:L323"/>
    <mergeCell ref="G332:L333"/>
    <mergeCell ref="G315:H315"/>
    <mergeCell ref="A317:L318"/>
    <mergeCell ref="G181:H181"/>
    <mergeCell ref="A182:L183"/>
    <mergeCell ref="A181:B181"/>
    <mergeCell ref="G185:G187"/>
    <mergeCell ref="H185:H187"/>
    <mergeCell ref="I185:I187"/>
    <mergeCell ref="L185:L187"/>
    <mergeCell ref="D140:D142"/>
    <mergeCell ref="L140:L142"/>
    <mergeCell ref="A161:B161"/>
    <mergeCell ref="A179:B179"/>
    <mergeCell ref="G179:L179"/>
    <mergeCell ref="A180:B180"/>
    <mergeCell ref="G180:H180"/>
    <mergeCell ref="G176:L176"/>
    <mergeCell ref="H140:H142"/>
    <mergeCell ref="G152:L153"/>
    <mergeCell ref="G154:H154"/>
    <mergeCell ref="A169:B169"/>
    <mergeCell ref="G143:L143"/>
    <mergeCell ref="F140:F142"/>
    <mergeCell ref="A163:F163"/>
    <mergeCell ref="G163:L163"/>
    <mergeCell ref="A162:B162"/>
    <mergeCell ref="G162:H162"/>
    <mergeCell ref="G33:H33"/>
    <mergeCell ref="A34:B34"/>
    <mergeCell ref="G34:L37"/>
    <mergeCell ref="A35:F35"/>
    <mergeCell ref="G155:L158"/>
    <mergeCell ref="A155:B155"/>
    <mergeCell ref="B140:B142"/>
    <mergeCell ref="C140:C142"/>
    <mergeCell ref="J140:J142"/>
    <mergeCell ref="G140:G142"/>
    <mergeCell ref="G42:H42"/>
    <mergeCell ref="A41:B41"/>
    <mergeCell ref="A40:B40"/>
    <mergeCell ref="J49:J51"/>
    <mergeCell ref="G41:H41"/>
    <mergeCell ref="A42:B42"/>
    <mergeCell ref="L49:L51"/>
    <mergeCell ref="A43:B43"/>
    <mergeCell ref="G43:L43"/>
    <mergeCell ref="A44:B44"/>
    <mergeCell ref="G44:H44"/>
    <mergeCell ref="A45:B45"/>
    <mergeCell ref="G45:H45"/>
    <mergeCell ref="A46:L47"/>
    <mergeCell ref="E49:E51"/>
    <mergeCell ref="K49:K51"/>
    <mergeCell ref="A52:F52"/>
    <mergeCell ref="G52:L52"/>
    <mergeCell ref="F49:F51"/>
    <mergeCell ref="G49:G51"/>
    <mergeCell ref="H49:H51"/>
    <mergeCell ref="I49:I51"/>
    <mergeCell ref="A49:A51"/>
    <mergeCell ref="B49:B51"/>
    <mergeCell ref="C49:C51"/>
    <mergeCell ref="D49:D51"/>
    <mergeCell ref="G61:L62"/>
    <mergeCell ref="A63:B63"/>
    <mergeCell ref="G63:H63"/>
    <mergeCell ref="A64:B64"/>
    <mergeCell ref="G64:L67"/>
    <mergeCell ref="A65:F65"/>
    <mergeCell ref="A78:B78"/>
    <mergeCell ref="G78:H78"/>
    <mergeCell ref="A70:B70"/>
    <mergeCell ref="A71:B71"/>
    <mergeCell ref="G71:H71"/>
    <mergeCell ref="A72:F72"/>
    <mergeCell ref="G72:L72"/>
    <mergeCell ref="A86:B86"/>
    <mergeCell ref="G86:H86"/>
    <mergeCell ref="A87:B87"/>
    <mergeCell ref="G87:H87"/>
    <mergeCell ref="A79:B79"/>
    <mergeCell ref="G79:L82"/>
    <mergeCell ref="A80:F80"/>
    <mergeCell ref="A85:B85"/>
    <mergeCell ref="A92:L93"/>
    <mergeCell ref="A95:A97"/>
    <mergeCell ref="B95:B97"/>
    <mergeCell ref="C95:C97"/>
    <mergeCell ref="D95:D97"/>
    <mergeCell ref="F95:F97"/>
    <mergeCell ref="G95:G97"/>
    <mergeCell ref="H95:H97"/>
    <mergeCell ref="I95:I97"/>
    <mergeCell ref="J95:J97"/>
    <mergeCell ref="L95:L97"/>
    <mergeCell ref="G98:L98"/>
    <mergeCell ref="A88:B88"/>
    <mergeCell ref="G88:L88"/>
    <mergeCell ref="A89:B89"/>
    <mergeCell ref="G89:H89"/>
    <mergeCell ref="A90:B90"/>
    <mergeCell ref="G90:H90"/>
    <mergeCell ref="A117:B117"/>
    <mergeCell ref="G117:H117"/>
    <mergeCell ref="A118:F118"/>
    <mergeCell ref="G118:L118"/>
    <mergeCell ref="A110:B110"/>
    <mergeCell ref="G110:L113"/>
    <mergeCell ref="A111:F111"/>
    <mergeCell ref="A116:B116"/>
    <mergeCell ref="A136:B136"/>
    <mergeCell ref="G136:H136"/>
    <mergeCell ref="A134:B134"/>
    <mergeCell ref="G134:L134"/>
    <mergeCell ref="G124:H124"/>
    <mergeCell ref="A125:B125"/>
    <mergeCell ref="G125:L128"/>
    <mergeCell ref="A126:F126"/>
    <mergeCell ref="A124:B124"/>
    <mergeCell ref="G131:L131"/>
    <mergeCell ref="G169:H169"/>
    <mergeCell ref="J185:J187"/>
    <mergeCell ref="A170:B170"/>
    <mergeCell ref="G170:L173"/>
    <mergeCell ref="A171:F171"/>
    <mergeCell ref="G178:H178"/>
    <mergeCell ref="G177:H177"/>
    <mergeCell ref="A178:B178"/>
    <mergeCell ref="A177:B177"/>
    <mergeCell ref="F185:F187"/>
    <mergeCell ref="A188:F188"/>
    <mergeCell ref="G188:L188"/>
    <mergeCell ref="A185:A187"/>
    <mergeCell ref="B185:B187"/>
    <mergeCell ref="C185:C187"/>
    <mergeCell ref="D185:D187"/>
    <mergeCell ref="E185:E187"/>
    <mergeCell ref="K185:K187"/>
    <mergeCell ref="G207:H207"/>
    <mergeCell ref="A206:B206"/>
    <mergeCell ref="A207:B207"/>
    <mergeCell ref="A199:B199"/>
    <mergeCell ref="G199:H199"/>
    <mergeCell ref="G200:L203"/>
    <mergeCell ref="A201:F201"/>
    <mergeCell ref="A200:B200"/>
    <mergeCell ref="G197:L198"/>
    <mergeCell ref="A208:F208"/>
    <mergeCell ref="G208:L208"/>
    <mergeCell ref="A221:B221"/>
    <mergeCell ref="G221:L221"/>
    <mergeCell ref="A215:B215"/>
    <mergeCell ref="G215:L218"/>
    <mergeCell ref="A216:F216"/>
    <mergeCell ref="A214:B214"/>
    <mergeCell ref="G214:H214"/>
    <mergeCell ref="A224:B224"/>
    <mergeCell ref="G224:L224"/>
    <mergeCell ref="A225:B225"/>
    <mergeCell ref="G225:H225"/>
    <mergeCell ref="A222:B222"/>
    <mergeCell ref="G222:H222"/>
    <mergeCell ref="A223:B223"/>
    <mergeCell ref="G223:H223"/>
    <mergeCell ref="D230:D232"/>
    <mergeCell ref="A226:B226"/>
    <mergeCell ref="G226:H226"/>
    <mergeCell ref="A227:L228"/>
    <mergeCell ref="J230:J232"/>
    <mergeCell ref="L230:L232"/>
    <mergeCell ref="E230:E232"/>
    <mergeCell ref="K230:K232"/>
    <mergeCell ref="A233:F233"/>
    <mergeCell ref="G242:L243"/>
    <mergeCell ref="F230:F232"/>
    <mergeCell ref="G230:G232"/>
    <mergeCell ref="H230:H232"/>
    <mergeCell ref="I230:I232"/>
    <mergeCell ref="A230:A232"/>
    <mergeCell ref="B230:B232"/>
    <mergeCell ref="G233:L233"/>
    <mergeCell ref="C230:C232"/>
    <mergeCell ref="A251:B251"/>
    <mergeCell ref="A252:B252"/>
    <mergeCell ref="G252:H252"/>
    <mergeCell ref="A253:F253"/>
    <mergeCell ref="G253:L253"/>
    <mergeCell ref="A244:B244"/>
    <mergeCell ref="G244:H244"/>
    <mergeCell ref="A245:B245"/>
    <mergeCell ref="G245:L248"/>
    <mergeCell ref="A246:F246"/>
    <mergeCell ref="A260:B260"/>
    <mergeCell ref="G260:L263"/>
    <mergeCell ref="A261:F261"/>
    <mergeCell ref="A266:B266"/>
    <mergeCell ref="G266:L266"/>
    <mergeCell ref="A259:B259"/>
    <mergeCell ref="G259:H259"/>
    <mergeCell ref="A269:B269"/>
    <mergeCell ref="G269:L269"/>
    <mergeCell ref="A270:B270"/>
    <mergeCell ref="G270:H270"/>
    <mergeCell ref="A267:B267"/>
    <mergeCell ref="G267:H267"/>
    <mergeCell ref="A268:B268"/>
    <mergeCell ref="G268:H268"/>
    <mergeCell ref="D275:D277"/>
    <mergeCell ref="A272:L273"/>
    <mergeCell ref="J275:J277"/>
    <mergeCell ref="L275:L277"/>
    <mergeCell ref="A271:B271"/>
    <mergeCell ref="G271:H271"/>
    <mergeCell ref="E275:E277"/>
    <mergeCell ref="K275:K277"/>
    <mergeCell ref="A291:F291"/>
    <mergeCell ref="A278:F278"/>
    <mergeCell ref="G278:L278"/>
    <mergeCell ref="F275:F277"/>
    <mergeCell ref="G275:G277"/>
    <mergeCell ref="H275:H277"/>
    <mergeCell ref="I275:I277"/>
    <mergeCell ref="A275:A277"/>
    <mergeCell ref="B275:B277"/>
    <mergeCell ref="C275:C277"/>
    <mergeCell ref="G297:H297"/>
    <mergeCell ref="A298:F298"/>
    <mergeCell ref="G298:L298"/>
    <mergeCell ref="A304:B304"/>
    <mergeCell ref="G304:H304"/>
    <mergeCell ref="G287:L288"/>
    <mergeCell ref="A289:B289"/>
    <mergeCell ref="G289:H289"/>
    <mergeCell ref="A290:B290"/>
    <mergeCell ref="G290:L293"/>
    <mergeCell ref="L320:L322"/>
    <mergeCell ref="C320:C322"/>
    <mergeCell ref="A316:B316"/>
    <mergeCell ref="A323:F323"/>
    <mergeCell ref="H320:H322"/>
    <mergeCell ref="F320:F322"/>
    <mergeCell ref="G320:G322"/>
    <mergeCell ref="I320:I322"/>
    <mergeCell ref="J320:J322"/>
    <mergeCell ref="E320:E322"/>
    <mergeCell ref="A341:B341"/>
    <mergeCell ref="A342:B342"/>
    <mergeCell ref="G342:H342"/>
    <mergeCell ref="A343:F343"/>
    <mergeCell ref="G343:L343"/>
    <mergeCell ref="A334:B334"/>
    <mergeCell ref="G334:H334"/>
    <mergeCell ref="A335:B335"/>
    <mergeCell ref="G335:L338"/>
    <mergeCell ref="A336:F336"/>
    <mergeCell ref="A350:B350"/>
    <mergeCell ref="G350:L353"/>
    <mergeCell ref="A351:F351"/>
    <mergeCell ref="G356:L356"/>
    <mergeCell ref="A349:B349"/>
    <mergeCell ref="G349:H349"/>
    <mergeCell ref="A360:B360"/>
    <mergeCell ref="G360:H360"/>
    <mergeCell ref="A361:B361"/>
    <mergeCell ref="G361:H361"/>
    <mergeCell ref="A358:B358"/>
    <mergeCell ref="G358:H358"/>
    <mergeCell ref="A359:B359"/>
    <mergeCell ref="G359:L359"/>
    <mergeCell ref="K320:K322"/>
    <mergeCell ref="E95:E97"/>
    <mergeCell ref="K95:K97"/>
    <mergeCell ref="E140:E142"/>
    <mergeCell ref="K140:K142"/>
    <mergeCell ref="G305:L308"/>
    <mergeCell ref="A306:F306"/>
    <mergeCell ref="A305:B305"/>
    <mergeCell ref="A296:B296"/>
    <mergeCell ref="A297:B297"/>
  </mergeCells>
  <printOptions/>
  <pageMargins left="0.27" right="0.19" top="0.5" bottom="0.3937007874015748" header="0.21" footer="0.5118110236220472"/>
  <pageSetup horizontalDpi="600" verticalDpi="600" orientation="landscape" paperSize="9" scale="69" r:id="rId1"/>
  <headerFooter alignWithMargins="0">
    <oddHeader>&amp;LVámospércs Városi Önkormányzat</oddHeader>
  </headerFooter>
  <rowBreaks count="7" manualBreakCount="7">
    <brk id="45" max="9" man="1"/>
    <brk id="91" max="9" man="1"/>
    <brk id="136" max="9" man="1"/>
    <brk id="181" max="9" man="1"/>
    <brk id="226" max="9" man="1"/>
    <brk id="271" max="9" man="1"/>
    <brk id="3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3.421875" style="0" customWidth="1"/>
    <col min="4" max="4" width="23.8515625" style="0" customWidth="1"/>
    <col min="5" max="5" width="21.421875" style="0" customWidth="1"/>
    <col min="6" max="6" width="22.57421875" style="0" customWidth="1"/>
    <col min="7" max="7" width="22.421875" style="0" customWidth="1"/>
    <col min="8" max="8" width="22.7109375" style="0" customWidth="1"/>
    <col min="9" max="9" width="24.28125" style="0" customWidth="1"/>
    <col min="10" max="10" width="7.8515625" style="0" customWidth="1"/>
    <col min="11" max="11" width="40.28125" style="0" customWidth="1"/>
    <col min="12" max="12" width="24.00390625" style="0" customWidth="1"/>
    <col min="13" max="13" width="23.140625" style="0" customWidth="1"/>
    <col min="14" max="14" width="21.00390625" style="0" customWidth="1"/>
    <col min="15" max="16" width="22.00390625" style="0" customWidth="1"/>
    <col min="17" max="17" width="21.8515625" style="0" customWidth="1"/>
    <col min="18" max="18" width="25.140625" style="0" customWidth="1"/>
  </cols>
  <sheetData>
    <row r="1" spans="1:18" ht="35.25" customHeight="1">
      <c r="A1" s="450" t="s">
        <v>491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0:18" ht="51.75" customHeight="1">
      <c r="J2" s="135"/>
      <c r="K2" s="135"/>
      <c r="R2" s="135" t="s">
        <v>79</v>
      </c>
    </row>
    <row r="3" spans="1:18" ht="12.75" customHeight="1">
      <c r="A3" s="457"/>
      <c r="B3" s="458"/>
      <c r="C3" s="451" t="s">
        <v>311</v>
      </c>
      <c r="D3" s="452"/>
      <c r="E3" s="452"/>
      <c r="F3" s="452"/>
      <c r="G3" s="452"/>
      <c r="H3" s="452"/>
      <c r="I3" s="453"/>
      <c r="J3" s="457"/>
      <c r="K3" s="458"/>
      <c r="L3" s="451" t="s">
        <v>318</v>
      </c>
      <c r="M3" s="452"/>
      <c r="N3" s="452"/>
      <c r="O3" s="452"/>
      <c r="P3" s="452"/>
      <c r="Q3" s="452"/>
      <c r="R3" s="453"/>
    </row>
    <row r="4" spans="1:18" ht="27" customHeight="1">
      <c r="A4" s="459"/>
      <c r="B4" s="460"/>
      <c r="C4" s="454"/>
      <c r="D4" s="455"/>
      <c r="E4" s="455"/>
      <c r="F4" s="455"/>
      <c r="G4" s="455"/>
      <c r="H4" s="455"/>
      <c r="I4" s="456"/>
      <c r="J4" s="459"/>
      <c r="K4" s="460"/>
      <c r="L4" s="454"/>
      <c r="M4" s="455"/>
      <c r="N4" s="455"/>
      <c r="O4" s="455"/>
      <c r="P4" s="455"/>
      <c r="Q4" s="455"/>
      <c r="R4" s="456"/>
    </row>
    <row r="5" spans="1:18" ht="87" customHeight="1">
      <c r="A5" s="461"/>
      <c r="B5" s="462"/>
      <c r="C5" s="78" t="s">
        <v>314</v>
      </c>
      <c r="D5" s="78" t="s">
        <v>138</v>
      </c>
      <c r="E5" s="78" t="s">
        <v>302</v>
      </c>
      <c r="F5" s="78" t="s">
        <v>360</v>
      </c>
      <c r="G5" s="78" t="s">
        <v>139</v>
      </c>
      <c r="H5" s="78" t="s">
        <v>140</v>
      </c>
      <c r="I5" s="78" t="s">
        <v>17</v>
      </c>
      <c r="J5" s="461"/>
      <c r="K5" s="462"/>
      <c r="L5" s="78" t="s">
        <v>314</v>
      </c>
      <c r="M5" s="78" t="s">
        <v>138</v>
      </c>
      <c r="N5" s="78" t="s">
        <v>302</v>
      </c>
      <c r="O5" s="78" t="s">
        <v>360</v>
      </c>
      <c r="P5" s="78" t="s">
        <v>139</v>
      </c>
      <c r="Q5" s="78" t="s">
        <v>140</v>
      </c>
      <c r="R5" s="78" t="s">
        <v>17</v>
      </c>
    </row>
    <row r="6" spans="1:18" ht="28.5" customHeight="1">
      <c r="A6" s="140" t="s">
        <v>22</v>
      </c>
      <c r="B6" s="131" t="s">
        <v>376</v>
      </c>
      <c r="C6" s="133">
        <f aca="true" t="shared" si="0" ref="C6:H6">C7+C8+C9</f>
        <v>25265</v>
      </c>
      <c r="D6" s="133">
        <f t="shared" si="0"/>
        <v>565</v>
      </c>
      <c r="E6" s="133">
        <f t="shared" si="0"/>
        <v>0</v>
      </c>
      <c r="F6" s="133">
        <f t="shared" si="0"/>
        <v>13261</v>
      </c>
      <c r="G6" s="133">
        <f t="shared" si="0"/>
        <v>4000</v>
      </c>
      <c r="H6" s="133">
        <f t="shared" si="0"/>
        <v>38000</v>
      </c>
      <c r="I6" s="207">
        <f>C6+D6+E6+F6+G6+H6</f>
        <v>81091</v>
      </c>
      <c r="J6" s="140" t="s">
        <v>22</v>
      </c>
      <c r="K6" s="131" t="s">
        <v>89</v>
      </c>
      <c r="L6" s="133">
        <f aca="true" t="shared" si="1" ref="L6:Q6">L7+L8+L9</f>
        <v>96367</v>
      </c>
      <c r="M6" s="133">
        <f t="shared" si="1"/>
        <v>62778</v>
      </c>
      <c r="N6" s="133">
        <f t="shared" si="1"/>
        <v>85747</v>
      </c>
      <c r="O6" s="133">
        <f t="shared" si="1"/>
        <v>21112</v>
      </c>
      <c r="P6" s="133">
        <f t="shared" si="1"/>
        <v>7629</v>
      </c>
      <c r="Q6" s="133">
        <f t="shared" si="1"/>
        <v>17239</v>
      </c>
      <c r="R6" s="207">
        <f>L6+M6+N6+O6+P6+Q6</f>
        <v>290872</v>
      </c>
    </row>
    <row r="7" spans="1:18" ht="23.25" customHeight="1">
      <c r="A7" s="209" t="s">
        <v>94</v>
      </c>
      <c r="B7" s="208" t="s">
        <v>304</v>
      </c>
      <c r="C7" s="268">
        <v>25265</v>
      </c>
      <c r="D7" s="268">
        <v>565</v>
      </c>
      <c r="E7" s="269"/>
      <c r="F7" s="270"/>
      <c r="G7" s="271">
        <v>4000</v>
      </c>
      <c r="H7" s="271">
        <v>38000</v>
      </c>
      <c r="I7" s="213">
        <f aca="true" t="shared" si="2" ref="I7:I25">C7+D7+E7+F7+G7+H7</f>
        <v>67830</v>
      </c>
      <c r="J7" s="209" t="s">
        <v>94</v>
      </c>
      <c r="K7" s="208" t="s">
        <v>304</v>
      </c>
      <c r="L7" s="268">
        <v>96367</v>
      </c>
      <c r="M7" s="268">
        <v>62778</v>
      </c>
      <c r="N7" s="268">
        <v>85747</v>
      </c>
      <c r="O7" s="270"/>
      <c r="P7" s="271">
        <v>7629</v>
      </c>
      <c r="Q7" s="271">
        <v>17239</v>
      </c>
      <c r="R7" s="213">
        <f aca="true" t="shared" si="3" ref="R7:R57">L7+M7+N7+O7+P7+Q7</f>
        <v>269760</v>
      </c>
    </row>
    <row r="8" spans="1:18" ht="18.75" customHeight="1">
      <c r="A8" s="209" t="s">
        <v>95</v>
      </c>
      <c r="B8" s="208" t="s">
        <v>305</v>
      </c>
      <c r="C8" s="268"/>
      <c r="D8" s="268"/>
      <c r="E8" s="268"/>
      <c r="F8" s="272">
        <v>13261</v>
      </c>
      <c r="G8" s="271"/>
      <c r="H8" s="271"/>
      <c r="I8" s="213">
        <f t="shared" si="2"/>
        <v>13261</v>
      </c>
      <c r="J8" s="209" t="s">
        <v>95</v>
      </c>
      <c r="K8" s="208" t="s">
        <v>305</v>
      </c>
      <c r="L8" s="268"/>
      <c r="M8" s="268"/>
      <c r="N8" s="268"/>
      <c r="O8" s="272">
        <v>21112</v>
      </c>
      <c r="P8" s="271"/>
      <c r="Q8" s="271"/>
      <c r="R8" s="213">
        <f t="shared" si="3"/>
        <v>21112</v>
      </c>
    </row>
    <row r="9" spans="1:18" ht="20.25" customHeight="1">
      <c r="A9" s="209" t="s">
        <v>151</v>
      </c>
      <c r="B9" s="208" t="s">
        <v>326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151</v>
      </c>
      <c r="K9" s="208" t="s">
        <v>326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>
      <c r="A10" s="140" t="s">
        <v>23</v>
      </c>
      <c r="B10" s="131" t="s">
        <v>84</v>
      </c>
      <c r="C10" s="133">
        <f aca="true" t="shared" si="4" ref="C10:H10">C11+C12+C13</f>
        <v>116000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116000</v>
      </c>
      <c r="J10" s="140" t="s">
        <v>23</v>
      </c>
      <c r="K10" s="131" t="s">
        <v>385</v>
      </c>
      <c r="L10" s="133">
        <f aca="true" t="shared" si="5" ref="L10:Q10">L11+L12+L13</f>
        <v>17792</v>
      </c>
      <c r="M10" s="133">
        <f t="shared" si="5"/>
        <v>16950</v>
      </c>
      <c r="N10" s="133">
        <f t="shared" si="5"/>
        <v>23153</v>
      </c>
      <c r="O10" s="133">
        <f t="shared" si="5"/>
        <v>5584</v>
      </c>
      <c r="P10" s="133">
        <f t="shared" si="5"/>
        <v>2060</v>
      </c>
      <c r="Q10" s="133">
        <f t="shared" si="5"/>
        <v>4655</v>
      </c>
      <c r="R10" s="207">
        <f t="shared" si="3"/>
        <v>70194</v>
      </c>
    </row>
    <row r="11" spans="1:18" ht="23.25" customHeight="1">
      <c r="A11" s="209" t="s">
        <v>94</v>
      </c>
      <c r="B11" s="208" t="s">
        <v>304</v>
      </c>
      <c r="C11" s="268">
        <v>116000</v>
      </c>
      <c r="D11" s="268"/>
      <c r="E11" s="269"/>
      <c r="F11" s="270"/>
      <c r="G11" s="271"/>
      <c r="H11" s="271"/>
      <c r="I11" s="213">
        <f t="shared" si="2"/>
        <v>116000</v>
      </c>
      <c r="J11" s="209" t="s">
        <v>94</v>
      </c>
      <c r="K11" s="208" t="s">
        <v>304</v>
      </c>
      <c r="L11" s="268">
        <v>17792</v>
      </c>
      <c r="M11" s="268">
        <v>16950</v>
      </c>
      <c r="N11" s="268">
        <v>23153</v>
      </c>
      <c r="O11" s="270"/>
      <c r="P11" s="271">
        <v>2060</v>
      </c>
      <c r="Q11" s="271">
        <v>4655</v>
      </c>
      <c r="R11" s="213">
        <f t="shared" si="3"/>
        <v>64610</v>
      </c>
    </row>
    <row r="12" spans="1:18" ht="23.25" customHeight="1">
      <c r="A12" s="209" t="s">
        <v>95</v>
      </c>
      <c r="B12" s="208" t="s">
        <v>305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95</v>
      </c>
      <c r="K12" s="208" t="s">
        <v>305</v>
      </c>
      <c r="L12" s="268"/>
      <c r="M12" s="268"/>
      <c r="N12" s="268"/>
      <c r="O12" s="272">
        <v>5584</v>
      </c>
      <c r="P12" s="271"/>
      <c r="Q12" s="271"/>
      <c r="R12" s="213">
        <f t="shared" si="3"/>
        <v>5584</v>
      </c>
    </row>
    <row r="13" spans="1:18" ht="22.5" customHeight="1">
      <c r="A13" s="209" t="s">
        <v>151</v>
      </c>
      <c r="B13" s="208" t="s">
        <v>306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151</v>
      </c>
      <c r="K13" s="208" t="s">
        <v>326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>
      <c r="A14" s="140" t="s">
        <v>307</v>
      </c>
      <c r="B14" s="131" t="s">
        <v>235</v>
      </c>
      <c r="C14" s="133">
        <f aca="true" t="shared" si="6" ref="C14:H14">C15+C16+C17</f>
        <v>493478</v>
      </c>
      <c r="D14" s="133">
        <f t="shared" si="6"/>
        <v>1213</v>
      </c>
      <c r="E14" s="133">
        <f t="shared" si="6"/>
        <v>0</v>
      </c>
      <c r="F14" s="133">
        <f t="shared" si="6"/>
        <v>0</v>
      </c>
      <c r="G14" s="133">
        <f t="shared" si="6"/>
        <v>0</v>
      </c>
      <c r="H14" s="133">
        <f t="shared" si="6"/>
        <v>0</v>
      </c>
      <c r="I14" s="207">
        <f t="shared" si="2"/>
        <v>494691</v>
      </c>
      <c r="J14" s="140" t="s">
        <v>307</v>
      </c>
      <c r="K14" s="131" t="s">
        <v>319</v>
      </c>
      <c r="L14" s="133">
        <f aca="true" t="shared" si="7" ref="L14:Q14">L15+L16+L17</f>
        <v>82676</v>
      </c>
      <c r="M14" s="133">
        <f t="shared" si="7"/>
        <v>18790</v>
      </c>
      <c r="N14" s="133">
        <f t="shared" si="7"/>
        <v>13521</v>
      </c>
      <c r="O14" s="133">
        <f t="shared" si="7"/>
        <v>16882</v>
      </c>
      <c r="P14" s="133">
        <f t="shared" si="7"/>
        <v>16799</v>
      </c>
      <c r="Q14" s="133">
        <f t="shared" si="7"/>
        <v>74678</v>
      </c>
      <c r="R14" s="207">
        <f t="shared" si="3"/>
        <v>223346</v>
      </c>
    </row>
    <row r="15" spans="1:18" ht="24" customHeight="1">
      <c r="A15" s="209" t="s">
        <v>94</v>
      </c>
      <c r="B15" s="208" t="s">
        <v>304</v>
      </c>
      <c r="C15" s="268">
        <v>460955</v>
      </c>
      <c r="D15" s="268">
        <v>1213</v>
      </c>
      <c r="E15" s="269"/>
      <c r="F15" s="270"/>
      <c r="G15" s="273"/>
      <c r="H15" s="273"/>
      <c r="I15" s="213">
        <f t="shared" si="2"/>
        <v>462168</v>
      </c>
      <c r="J15" s="209" t="s">
        <v>94</v>
      </c>
      <c r="K15" s="208" t="s">
        <v>304</v>
      </c>
      <c r="L15" s="268">
        <v>82676</v>
      </c>
      <c r="M15" s="268">
        <v>18790</v>
      </c>
      <c r="N15" s="268">
        <v>13521</v>
      </c>
      <c r="O15" s="272"/>
      <c r="P15" s="271">
        <v>16799</v>
      </c>
      <c r="Q15" s="271">
        <v>74678</v>
      </c>
      <c r="R15" s="213">
        <f t="shared" si="3"/>
        <v>206464</v>
      </c>
    </row>
    <row r="16" spans="1:18" ht="21.75" customHeight="1">
      <c r="A16" s="209" t="s">
        <v>95</v>
      </c>
      <c r="B16" s="208" t="s">
        <v>305</v>
      </c>
      <c r="C16" s="268">
        <v>32523</v>
      </c>
      <c r="D16" s="268"/>
      <c r="E16" s="269"/>
      <c r="F16" s="270"/>
      <c r="G16" s="273"/>
      <c r="H16" s="273"/>
      <c r="I16" s="213">
        <f t="shared" si="2"/>
        <v>32523</v>
      </c>
      <c r="J16" s="209" t="s">
        <v>95</v>
      </c>
      <c r="K16" s="208" t="s">
        <v>305</v>
      </c>
      <c r="L16" s="268"/>
      <c r="M16" s="268"/>
      <c r="N16" s="268"/>
      <c r="O16" s="272">
        <v>16882</v>
      </c>
      <c r="P16" s="271"/>
      <c r="Q16" s="271"/>
      <c r="R16" s="213">
        <f t="shared" si="3"/>
        <v>16882</v>
      </c>
    </row>
    <row r="17" spans="1:18" ht="22.5" customHeight="1">
      <c r="A17" s="209" t="s">
        <v>151</v>
      </c>
      <c r="B17" s="208" t="s">
        <v>326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151</v>
      </c>
      <c r="K17" s="208" t="s">
        <v>326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>
      <c r="A18" s="140" t="s">
        <v>308</v>
      </c>
      <c r="B18" s="131" t="s">
        <v>239</v>
      </c>
      <c r="C18" s="133">
        <f aca="true" t="shared" si="8" ref="C18:H1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0</v>
      </c>
      <c r="H18" s="133">
        <f t="shared" si="8"/>
        <v>0</v>
      </c>
      <c r="I18" s="207">
        <f t="shared" si="2"/>
        <v>0</v>
      </c>
      <c r="J18" s="140" t="s">
        <v>308</v>
      </c>
      <c r="K18" s="131" t="s">
        <v>234</v>
      </c>
      <c r="L18" s="133">
        <f aca="true" t="shared" si="9" ref="L18:Q18">L19+L20+L21</f>
        <v>113635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114848</v>
      </c>
    </row>
    <row r="19" spans="1:18" ht="24" customHeight="1">
      <c r="A19" s="209" t="s">
        <v>94</v>
      </c>
      <c r="B19" s="208" t="s">
        <v>304</v>
      </c>
      <c r="C19" s="268"/>
      <c r="D19" s="268"/>
      <c r="E19" s="269"/>
      <c r="F19" s="270"/>
      <c r="G19" s="271"/>
      <c r="H19" s="271"/>
      <c r="I19" s="213">
        <f t="shared" si="2"/>
        <v>0</v>
      </c>
      <c r="J19" s="209" t="s">
        <v>94</v>
      </c>
      <c r="K19" s="208" t="s">
        <v>304</v>
      </c>
      <c r="L19" s="268">
        <v>113635</v>
      </c>
      <c r="M19" s="268"/>
      <c r="N19" s="269"/>
      <c r="O19" s="270"/>
      <c r="P19" s="271"/>
      <c r="Q19" s="271"/>
      <c r="R19" s="213">
        <f t="shared" si="3"/>
        <v>113635</v>
      </c>
    </row>
    <row r="20" spans="1:18" ht="24" customHeight="1">
      <c r="A20" s="209" t="s">
        <v>95</v>
      </c>
      <c r="B20" s="208" t="s">
        <v>305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95</v>
      </c>
      <c r="K20" s="208" t="s">
        <v>305</v>
      </c>
      <c r="L20" s="268"/>
      <c r="M20" s="268"/>
      <c r="N20" s="269"/>
      <c r="O20" s="270">
        <v>1213</v>
      </c>
      <c r="P20" s="271"/>
      <c r="Q20" s="271"/>
      <c r="R20" s="213">
        <f t="shared" si="3"/>
        <v>1213</v>
      </c>
    </row>
    <row r="21" spans="1:18" ht="27" customHeight="1">
      <c r="A21" s="209" t="s">
        <v>151</v>
      </c>
      <c r="B21" s="208" t="s">
        <v>326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151</v>
      </c>
      <c r="K21" s="208" t="s">
        <v>326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>
      <c r="A22" s="140" t="s">
        <v>309</v>
      </c>
      <c r="B22" s="131" t="s">
        <v>310</v>
      </c>
      <c r="C22" s="133">
        <f aca="true" t="shared" si="10" ref="C22:H22">C23+C24+C25</f>
        <v>37637</v>
      </c>
      <c r="D22" s="133">
        <f t="shared" si="10"/>
        <v>7</v>
      </c>
      <c r="E22" s="133">
        <f t="shared" si="10"/>
        <v>5</v>
      </c>
      <c r="F22" s="133">
        <f t="shared" si="10"/>
        <v>7</v>
      </c>
      <c r="G22" s="133">
        <f t="shared" si="10"/>
        <v>6</v>
      </c>
      <c r="H22" s="133">
        <f t="shared" si="10"/>
        <v>6</v>
      </c>
      <c r="I22" s="207">
        <f t="shared" si="2"/>
        <v>37668</v>
      </c>
      <c r="J22" s="140" t="s">
        <v>309</v>
      </c>
      <c r="K22" s="131" t="s">
        <v>14</v>
      </c>
      <c r="L22" s="133">
        <f aca="true" t="shared" si="11" ref="L22:Q22">L23+L24+L25</f>
        <v>30190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30190</v>
      </c>
    </row>
    <row r="23" spans="1:18" ht="22.5" customHeight="1">
      <c r="A23" s="209" t="s">
        <v>94</v>
      </c>
      <c r="B23" s="208" t="s">
        <v>304</v>
      </c>
      <c r="C23" s="268">
        <v>37637</v>
      </c>
      <c r="D23" s="268">
        <v>7</v>
      </c>
      <c r="E23" s="268">
        <v>5</v>
      </c>
      <c r="F23" s="270"/>
      <c r="G23" s="271">
        <v>6</v>
      </c>
      <c r="H23" s="271">
        <v>6</v>
      </c>
      <c r="I23" s="213">
        <f t="shared" si="2"/>
        <v>37661</v>
      </c>
      <c r="J23" s="209" t="s">
        <v>94</v>
      </c>
      <c r="K23" s="208" t="s">
        <v>304</v>
      </c>
      <c r="L23" s="268">
        <v>30190</v>
      </c>
      <c r="M23" s="268"/>
      <c r="N23" s="269"/>
      <c r="O23" s="270"/>
      <c r="P23" s="271"/>
      <c r="Q23" s="271"/>
      <c r="R23" s="213">
        <f t="shared" si="3"/>
        <v>30190</v>
      </c>
    </row>
    <row r="24" spans="1:18" ht="24" customHeight="1">
      <c r="A24" s="209" t="s">
        <v>95</v>
      </c>
      <c r="B24" s="208" t="s">
        <v>305</v>
      </c>
      <c r="C24" s="268"/>
      <c r="D24" s="268"/>
      <c r="E24" s="268"/>
      <c r="F24" s="272">
        <v>7</v>
      </c>
      <c r="G24" s="271"/>
      <c r="H24" s="271"/>
      <c r="I24" s="213">
        <f t="shared" si="2"/>
        <v>7</v>
      </c>
      <c r="J24" s="209" t="s">
        <v>95</v>
      </c>
      <c r="K24" s="208" t="s">
        <v>305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>
      <c r="A25" s="209" t="s">
        <v>151</v>
      </c>
      <c r="B25" s="208" t="s">
        <v>326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151</v>
      </c>
      <c r="K25" s="208" t="s">
        <v>326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>
      <c r="A26" s="463"/>
      <c r="B26" s="464"/>
      <c r="C26" s="464"/>
      <c r="D26" s="464"/>
      <c r="E26" s="464"/>
      <c r="F26" s="464"/>
      <c r="G26" s="464"/>
      <c r="H26" s="464"/>
      <c r="I26" s="465"/>
      <c r="J26" s="140" t="s">
        <v>31</v>
      </c>
      <c r="K26" s="131" t="s">
        <v>321</v>
      </c>
      <c r="L26" s="123">
        <f aca="true" t="shared" si="12" ref="L26:Q26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>
      <c r="A27" s="466"/>
      <c r="B27" s="467"/>
      <c r="C27" s="467"/>
      <c r="D27" s="467"/>
      <c r="E27" s="467"/>
      <c r="F27" s="467"/>
      <c r="G27" s="467"/>
      <c r="H27" s="467"/>
      <c r="I27" s="468"/>
      <c r="J27" s="209" t="s">
        <v>94</v>
      </c>
      <c r="K27" s="208" t="s">
        <v>304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>
      <c r="A28" s="466"/>
      <c r="B28" s="467"/>
      <c r="C28" s="467"/>
      <c r="D28" s="467"/>
      <c r="E28" s="467"/>
      <c r="F28" s="467"/>
      <c r="G28" s="467"/>
      <c r="H28" s="467"/>
      <c r="I28" s="468"/>
      <c r="J28" s="209" t="s">
        <v>95</v>
      </c>
      <c r="K28" s="208" t="s">
        <v>305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>
      <c r="A29" s="469"/>
      <c r="B29" s="470"/>
      <c r="C29" s="470"/>
      <c r="D29" s="470"/>
      <c r="E29" s="470"/>
      <c r="F29" s="470"/>
      <c r="G29" s="470"/>
      <c r="H29" s="470"/>
      <c r="I29" s="471"/>
      <c r="J29" s="209" t="s">
        <v>151</v>
      </c>
      <c r="K29" s="208" t="s">
        <v>326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>
      <c r="A30" s="78" t="s">
        <v>20</v>
      </c>
      <c r="B30" s="90" t="s">
        <v>316</v>
      </c>
      <c r="C30" s="207">
        <f aca="true" t="shared" si="13" ref="C30:H30">C6+C10+C14+C18+C22</f>
        <v>672380</v>
      </c>
      <c r="D30" s="207">
        <f t="shared" si="13"/>
        <v>1785</v>
      </c>
      <c r="E30" s="207">
        <f t="shared" si="13"/>
        <v>5</v>
      </c>
      <c r="F30" s="207">
        <f t="shared" si="13"/>
        <v>13268</v>
      </c>
      <c r="G30" s="207">
        <f t="shared" si="13"/>
        <v>4006</v>
      </c>
      <c r="H30" s="207">
        <f t="shared" si="13"/>
        <v>38006</v>
      </c>
      <c r="I30" s="207">
        <f>C30+D30+E30+F30+G30+H30</f>
        <v>729450</v>
      </c>
      <c r="J30" s="78" t="s">
        <v>322</v>
      </c>
      <c r="K30" s="90" t="s">
        <v>320</v>
      </c>
      <c r="L30" s="139">
        <f aca="true" t="shared" si="14" ref="L30:Q30">L6+L10+L14+L18+L22+L26</f>
        <v>340660</v>
      </c>
      <c r="M30" s="139">
        <f t="shared" si="14"/>
        <v>98518</v>
      </c>
      <c r="N30" s="139">
        <f t="shared" si="14"/>
        <v>122421</v>
      </c>
      <c r="O30" s="139">
        <f t="shared" si="14"/>
        <v>44791</v>
      </c>
      <c r="P30" s="139">
        <f t="shared" si="14"/>
        <v>26488</v>
      </c>
      <c r="Q30" s="139">
        <f t="shared" si="14"/>
        <v>96572</v>
      </c>
      <c r="R30" s="207">
        <f t="shared" si="3"/>
        <v>729450</v>
      </c>
    </row>
    <row r="31" spans="1:18" ht="25.5" customHeight="1">
      <c r="A31" s="211" t="s">
        <v>94</v>
      </c>
      <c r="B31" s="210" t="s">
        <v>304</v>
      </c>
      <c r="C31" s="213">
        <f aca="true" t="shared" si="15" ref="C31:H33">C7+C11+C15+C19+C23</f>
        <v>639857</v>
      </c>
      <c r="D31" s="213">
        <f t="shared" si="15"/>
        <v>1785</v>
      </c>
      <c r="E31" s="213">
        <f t="shared" si="15"/>
        <v>5</v>
      </c>
      <c r="F31" s="213">
        <f t="shared" si="15"/>
        <v>0</v>
      </c>
      <c r="G31" s="213">
        <f t="shared" si="15"/>
        <v>4006</v>
      </c>
      <c r="H31" s="213">
        <f t="shared" si="15"/>
        <v>38006</v>
      </c>
      <c r="I31" s="207">
        <f aca="true" t="shared" si="16" ref="I31:I57">C31+D31+E31+F31+G31+H31</f>
        <v>683659</v>
      </c>
      <c r="J31" s="211" t="s">
        <v>94</v>
      </c>
      <c r="K31" s="210" t="s">
        <v>304</v>
      </c>
      <c r="L31" s="212">
        <f aca="true" t="shared" si="17" ref="L31:Q33">L7+L11+L15+L19+L23+L27</f>
        <v>340660</v>
      </c>
      <c r="M31" s="212">
        <f t="shared" si="17"/>
        <v>98518</v>
      </c>
      <c r="N31" s="212">
        <f t="shared" si="17"/>
        <v>122421</v>
      </c>
      <c r="O31" s="212">
        <f t="shared" si="17"/>
        <v>0</v>
      </c>
      <c r="P31" s="212">
        <f t="shared" si="17"/>
        <v>26488</v>
      </c>
      <c r="Q31" s="212">
        <f t="shared" si="17"/>
        <v>96572</v>
      </c>
      <c r="R31" s="207">
        <f t="shared" si="3"/>
        <v>684659</v>
      </c>
    </row>
    <row r="32" spans="1:18" ht="24" customHeight="1">
      <c r="A32" s="211" t="s">
        <v>95</v>
      </c>
      <c r="B32" s="210" t="s">
        <v>305</v>
      </c>
      <c r="C32" s="213">
        <f t="shared" si="15"/>
        <v>32523</v>
      </c>
      <c r="D32" s="213">
        <f t="shared" si="15"/>
        <v>0</v>
      </c>
      <c r="E32" s="213">
        <f t="shared" si="15"/>
        <v>0</v>
      </c>
      <c r="F32" s="213">
        <f t="shared" si="15"/>
        <v>13268</v>
      </c>
      <c r="G32" s="213">
        <f t="shared" si="15"/>
        <v>0</v>
      </c>
      <c r="H32" s="213">
        <f t="shared" si="15"/>
        <v>0</v>
      </c>
      <c r="I32" s="207">
        <f t="shared" si="16"/>
        <v>45791</v>
      </c>
      <c r="J32" s="211" t="s">
        <v>95</v>
      </c>
      <c r="K32" s="210" t="s">
        <v>305</v>
      </c>
      <c r="L32" s="212">
        <f t="shared" si="17"/>
        <v>0</v>
      </c>
      <c r="M32" s="212">
        <f t="shared" si="17"/>
        <v>0</v>
      </c>
      <c r="N32" s="212">
        <f t="shared" si="17"/>
        <v>0</v>
      </c>
      <c r="O32" s="212">
        <f t="shared" si="17"/>
        <v>44791</v>
      </c>
      <c r="P32" s="212">
        <f t="shared" si="17"/>
        <v>0</v>
      </c>
      <c r="Q32" s="212">
        <f t="shared" si="17"/>
        <v>0</v>
      </c>
      <c r="R32" s="207">
        <f t="shared" si="3"/>
        <v>44791</v>
      </c>
    </row>
    <row r="33" spans="1:18" ht="23.25" customHeight="1">
      <c r="A33" s="211" t="s">
        <v>151</v>
      </c>
      <c r="B33" s="210" t="s">
        <v>326</v>
      </c>
      <c r="C33" s="213">
        <f t="shared" si="15"/>
        <v>0</v>
      </c>
      <c r="D33" s="213">
        <f t="shared" si="15"/>
        <v>0</v>
      </c>
      <c r="E33" s="213">
        <f t="shared" si="15"/>
        <v>0</v>
      </c>
      <c r="F33" s="213">
        <f t="shared" si="15"/>
        <v>0</v>
      </c>
      <c r="G33" s="213">
        <f t="shared" si="15"/>
        <v>0</v>
      </c>
      <c r="H33" s="213">
        <f t="shared" si="15"/>
        <v>0</v>
      </c>
      <c r="I33" s="207">
        <f t="shared" si="16"/>
        <v>0</v>
      </c>
      <c r="J33" s="211" t="s">
        <v>151</v>
      </c>
      <c r="K33" s="210" t="s">
        <v>326</v>
      </c>
      <c r="L33" s="212">
        <f t="shared" si="17"/>
        <v>0</v>
      </c>
      <c r="M33" s="212">
        <f t="shared" si="17"/>
        <v>0</v>
      </c>
      <c r="N33" s="212">
        <f t="shared" si="17"/>
        <v>0</v>
      </c>
      <c r="O33" s="212">
        <f t="shared" si="17"/>
        <v>0</v>
      </c>
      <c r="P33" s="212">
        <f t="shared" si="17"/>
        <v>0</v>
      </c>
      <c r="Q33" s="212">
        <f t="shared" si="17"/>
        <v>0</v>
      </c>
      <c r="R33" s="207">
        <f t="shared" si="3"/>
        <v>0</v>
      </c>
    </row>
    <row r="34" spans="1:18" ht="34.5" customHeight="1">
      <c r="A34" s="140" t="s">
        <v>22</v>
      </c>
      <c r="B34" s="131" t="s">
        <v>175</v>
      </c>
      <c r="C34" s="133">
        <f aca="true" t="shared" si="18" ref="C34:H34">C35+C36+C37</f>
        <v>0</v>
      </c>
      <c r="D34" s="133">
        <f t="shared" si="18"/>
        <v>0</v>
      </c>
      <c r="E34" s="133">
        <f t="shared" si="18"/>
        <v>0</v>
      </c>
      <c r="F34" s="133">
        <f t="shared" si="18"/>
        <v>0</v>
      </c>
      <c r="G34" s="133">
        <f t="shared" si="18"/>
        <v>0</v>
      </c>
      <c r="H34" s="133">
        <f t="shared" si="18"/>
        <v>0</v>
      </c>
      <c r="I34" s="207">
        <f t="shared" si="16"/>
        <v>0</v>
      </c>
      <c r="J34" s="140" t="s">
        <v>22</v>
      </c>
      <c r="K34" s="131" t="s">
        <v>178</v>
      </c>
      <c r="L34" s="123">
        <f aca="true" t="shared" si="19" ref="L34:Q34">L35+L36+L37</f>
        <v>344293</v>
      </c>
      <c r="M34" s="123">
        <f t="shared" si="19"/>
        <v>1000</v>
      </c>
      <c r="N34" s="123">
        <f t="shared" si="19"/>
        <v>1000</v>
      </c>
      <c r="O34" s="123">
        <f t="shared" si="19"/>
        <v>1000</v>
      </c>
      <c r="P34" s="123">
        <f t="shared" si="19"/>
        <v>1000</v>
      </c>
      <c r="Q34" s="123">
        <f t="shared" si="19"/>
        <v>1000</v>
      </c>
      <c r="R34" s="207">
        <f t="shared" si="3"/>
        <v>349293</v>
      </c>
    </row>
    <row r="35" spans="1:18" ht="24" customHeight="1">
      <c r="A35" s="209" t="s">
        <v>94</v>
      </c>
      <c r="B35" s="208" t="s">
        <v>304</v>
      </c>
      <c r="C35" s="268"/>
      <c r="D35" s="268"/>
      <c r="E35" s="268"/>
      <c r="F35" s="268"/>
      <c r="G35" s="268"/>
      <c r="H35" s="268"/>
      <c r="I35" s="213">
        <f t="shared" si="16"/>
        <v>0</v>
      </c>
      <c r="J35" s="209" t="s">
        <v>94</v>
      </c>
      <c r="K35" s="208" t="s">
        <v>304</v>
      </c>
      <c r="L35" s="271">
        <v>344293</v>
      </c>
      <c r="M35" s="271">
        <v>1000</v>
      </c>
      <c r="N35" s="271">
        <v>1000</v>
      </c>
      <c r="O35" s="271"/>
      <c r="P35" s="271">
        <v>1000</v>
      </c>
      <c r="Q35" s="271">
        <v>1000</v>
      </c>
      <c r="R35" s="213">
        <f t="shared" si="3"/>
        <v>348293</v>
      </c>
    </row>
    <row r="36" spans="1:18" ht="21.75" customHeight="1">
      <c r="A36" s="209" t="s">
        <v>95</v>
      </c>
      <c r="B36" s="208" t="s">
        <v>305</v>
      </c>
      <c r="C36" s="268"/>
      <c r="D36" s="268"/>
      <c r="E36" s="268"/>
      <c r="F36" s="268"/>
      <c r="G36" s="268"/>
      <c r="H36" s="268"/>
      <c r="I36" s="213">
        <f t="shared" si="16"/>
        <v>0</v>
      </c>
      <c r="J36" s="209" t="s">
        <v>95</v>
      </c>
      <c r="K36" s="208" t="s">
        <v>305</v>
      </c>
      <c r="L36" s="271"/>
      <c r="M36" s="271"/>
      <c r="N36" s="271"/>
      <c r="O36" s="271">
        <v>1000</v>
      </c>
      <c r="P36" s="271"/>
      <c r="Q36" s="271"/>
      <c r="R36" s="213">
        <f t="shared" si="3"/>
        <v>1000</v>
      </c>
    </row>
    <row r="37" spans="1:18" ht="23.25" customHeight="1">
      <c r="A37" s="209" t="s">
        <v>151</v>
      </c>
      <c r="B37" s="208" t="s">
        <v>326</v>
      </c>
      <c r="C37" s="268"/>
      <c r="D37" s="268"/>
      <c r="E37" s="268"/>
      <c r="F37" s="268"/>
      <c r="G37" s="268"/>
      <c r="H37" s="268"/>
      <c r="I37" s="213">
        <f t="shared" si="16"/>
        <v>0</v>
      </c>
      <c r="J37" s="209" t="s">
        <v>151</v>
      </c>
      <c r="K37" s="208" t="s">
        <v>326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>
      <c r="A38" s="140" t="s">
        <v>23</v>
      </c>
      <c r="B38" s="131" t="s">
        <v>252</v>
      </c>
      <c r="C38" s="133">
        <f aca="true" t="shared" si="20" ref="C38:H38">C39+C40+C41</f>
        <v>406774</v>
      </c>
      <c r="D38" s="133">
        <f t="shared" si="20"/>
        <v>0</v>
      </c>
      <c r="E38" s="133">
        <f t="shared" si="20"/>
        <v>0</v>
      </c>
      <c r="F38" s="133">
        <f t="shared" si="20"/>
        <v>0</v>
      </c>
      <c r="G38" s="133">
        <f t="shared" si="20"/>
        <v>0</v>
      </c>
      <c r="H38" s="133">
        <f t="shared" si="20"/>
        <v>0</v>
      </c>
      <c r="I38" s="207">
        <f t="shared" si="16"/>
        <v>406774</v>
      </c>
      <c r="J38" s="140" t="s">
        <v>23</v>
      </c>
      <c r="K38" s="131" t="s">
        <v>177</v>
      </c>
      <c r="L38" s="123">
        <f aca="true" t="shared" si="21" ref="L38:Q38">L39+L40+L41</f>
        <v>55249</v>
      </c>
      <c r="M38" s="123">
        <f t="shared" si="21"/>
        <v>0</v>
      </c>
      <c r="N38" s="123">
        <f t="shared" si="21"/>
        <v>0</v>
      </c>
      <c r="O38" s="123">
        <f t="shared" si="21"/>
        <v>0</v>
      </c>
      <c r="P38" s="123">
        <f t="shared" si="21"/>
        <v>0</v>
      </c>
      <c r="Q38" s="123">
        <f t="shared" si="21"/>
        <v>0</v>
      </c>
      <c r="R38" s="207">
        <f t="shared" si="3"/>
        <v>55249</v>
      </c>
    </row>
    <row r="39" spans="1:18" ht="28.5" customHeight="1">
      <c r="A39" s="209" t="s">
        <v>94</v>
      </c>
      <c r="B39" s="208" t="s">
        <v>304</v>
      </c>
      <c r="C39" s="268">
        <v>406774</v>
      </c>
      <c r="D39" s="268"/>
      <c r="E39" s="268"/>
      <c r="F39" s="268"/>
      <c r="G39" s="268"/>
      <c r="H39" s="268"/>
      <c r="I39" s="213">
        <f t="shared" si="16"/>
        <v>406774</v>
      </c>
      <c r="J39" s="209" t="s">
        <v>94</v>
      </c>
      <c r="K39" s="208" t="s">
        <v>304</v>
      </c>
      <c r="L39" s="271">
        <v>55249</v>
      </c>
      <c r="M39" s="271"/>
      <c r="N39" s="271"/>
      <c r="O39" s="271"/>
      <c r="P39" s="271"/>
      <c r="Q39" s="271"/>
      <c r="R39" s="213">
        <f t="shared" si="3"/>
        <v>55249</v>
      </c>
    </row>
    <row r="40" spans="1:18" ht="24" customHeight="1">
      <c r="A40" s="209" t="s">
        <v>95</v>
      </c>
      <c r="B40" s="208" t="s">
        <v>305</v>
      </c>
      <c r="C40" s="268"/>
      <c r="D40" s="268"/>
      <c r="E40" s="268"/>
      <c r="F40" s="268"/>
      <c r="G40" s="268"/>
      <c r="H40" s="268"/>
      <c r="I40" s="213">
        <f t="shared" si="16"/>
        <v>0</v>
      </c>
      <c r="J40" s="209" t="s">
        <v>95</v>
      </c>
      <c r="K40" s="208" t="s">
        <v>305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>
      <c r="A41" s="209" t="s">
        <v>151</v>
      </c>
      <c r="B41" s="208" t="s">
        <v>326</v>
      </c>
      <c r="C41" s="268"/>
      <c r="D41" s="268"/>
      <c r="E41" s="268"/>
      <c r="F41" s="268"/>
      <c r="G41" s="268"/>
      <c r="H41" s="268"/>
      <c r="I41" s="213">
        <f t="shared" si="16"/>
        <v>0</v>
      </c>
      <c r="J41" s="209" t="s">
        <v>151</v>
      </c>
      <c r="K41" s="208" t="s">
        <v>326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>
      <c r="A42" s="140" t="s">
        <v>24</v>
      </c>
      <c r="B42" s="131" t="s">
        <v>312</v>
      </c>
      <c r="C42" s="133">
        <f aca="true" t="shared" si="22" ref="C42:H42">C43+C44+C45</f>
        <v>0</v>
      </c>
      <c r="D42" s="133">
        <f t="shared" si="22"/>
        <v>0</v>
      </c>
      <c r="E42" s="133">
        <f t="shared" si="22"/>
        <v>0</v>
      </c>
      <c r="F42" s="133">
        <f t="shared" si="22"/>
        <v>0</v>
      </c>
      <c r="G42" s="133">
        <f t="shared" si="22"/>
        <v>0</v>
      </c>
      <c r="H42" s="133">
        <f t="shared" si="22"/>
        <v>0</v>
      </c>
      <c r="I42" s="207">
        <f t="shared" si="16"/>
        <v>0</v>
      </c>
      <c r="J42" s="140" t="s">
        <v>24</v>
      </c>
      <c r="K42" s="131" t="s">
        <v>250</v>
      </c>
      <c r="L42" s="123">
        <f aca="true" t="shared" si="23" ref="L42:Q42">L43+L44+L45</f>
        <v>29518</v>
      </c>
      <c r="M42" s="123">
        <f t="shared" si="23"/>
        <v>0</v>
      </c>
      <c r="N42" s="123">
        <f t="shared" si="23"/>
        <v>0</v>
      </c>
      <c r="O42" s="123">
        <f t="shared" si="23"/>
        <v>0</v>
      </c>
      <c r="P42" s="123">
        <f t="shared" si="23"/>
        <v>0</v>
      </c>
      <c r="Q42" s="123">
        <f t="shared" si="23"/>
        <v>0</v>
      </c>
      <c r="R42" s="207">
        <f t="shared" si="3"/>
        <v>29518</v>
      </c>
    </row>
    <row r="43" spans="1:18" ht="25.5" customHeight="1">
      <c r="A43" s="209" t="s">
        <v>94</v>
      </c>
      <c r="B43" s="208" t="s">
        <v>304</v>
      </c>
      <c r="C43" s="268"/>
      <c r="D43" s="268"/>
      <c r="E43" s="268"/>
      <c r="F43" s="268"/>
      <c r="G43" s="268"/>
      <c r="H43" s="268"/>
      <c r="I43" s="213">
        <f t="shared" si="16"/>
        <v>0</v>
      </c>
      <c r="J43" s="209" t="s">
        <v>94</v>
      </c>
      <c r="K43" s="208" t="s">
        <v>304</v>
      </c>
      <c r="L43" s="271">
        <v>29518</v>
      </c>
      <c r="M43" s="271"/>
      <c r="N43" s="271"/>
      <c r="O43" s="271"/>
      <c r="P43" s="271"/>
      <c r="Q43" s="271"/>
      <c r="R43" s="213">
        <f t="shared" si="3"/>
        <v>29518</v>
      </c>
    </row>
    <row r="44" spans="1:18" ht="24.75" customHeight="1">
      <c r="A44" s="209" t="s">
        <v>95</v>
      </c>
      <c r="B44" s="208" t="s">
        <v>305</v>
      </c>
      <c r="C44" s="268"/>
      <c r="D44" s="268"/>
      <c r="E44" s="268"/>
      <c r="F44" s="268"/>
      <c r="G44" s="268"/>
      <c r="H44" s="268"/>
      <c r="I44" s="213">
        <f t="shared" si="16"/>
        <v>0</v>
      </c>
      <c r="J44" s="209" t="s">
        <v>95</v>
      </c>
      <c r="K44" s="208" t="s">
        <v>305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>
      <c r="A45" s="209" t="s">
        <v>151</v>
      </c>
      <c r="B45" s="208" t="s">
        <v>326</v>
      </c>
      <c r="C45" s="268"/>
      <c r="D45" s="268"/>
      <c r="E45" s="268"/>
      <c r="F45" s="268"/>
      <c r="G45" s="268"/>
      <c r="H45" s="268"/>
      <c r="I45" s="213">
        <f t="shared" si="16"/>
        <v>0</v>
      </c>
      <c r="J45" s="209" t="s">
        <v>151</v>
      </c>
      <c r="K45" s="208" t="s">
        <v>326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>
      <c r="A46" s="140" t="s">
        <v>25</v>
      </c>
      <c r="B46" s="131" t="s">
        <v>313</v>
      </c>
      <c r="C46" s="133">
        <f aca="true" t="shared" si="24" ref="C46:H46">C47+C48+C49</f>
        <v>30398</v>
      </c>
      <c r="D46" s="133">
        <f t="shared" si="24"/>
        <v>0</v>
      </c>
      <c r="E46" s="133">
        <f t="shared" si="24"/>
        <v>0</v>
      </c>
      <c r="F46" s="133">
        <f t="shared" si="24"/>
        <v>0</v>
      </c>
      <c r="G46" s="133">
        <f t="shared" si="24"/>
        <v>0</v>
      </c>
      <c r="H46" s="133">
        <f t="shared" si="24"/>
        <v>0</v>
      </c>
      <c r="I46" s="207">
        <f t="shared" si="16"/>
        <v>30398</v>
      </c>
      <c r="J46" s="140" t="s">
        <v>25</v>
      </c>
      <c r="K46" s="131" t="s">
        <v>325</v>
      </c>
      <c r="L46" s="123">
        <f aca="true" t="shared" si="25" ref="L46:Q46">L47+L48+L49</f>
        <v>3112</v>
      </c>
      <c r="M46" s="123">
        <f t="shared" si="25"/>
        <v>0</v>
      </c>
      <c r="N46" s="123">
        <f t="shared" si="25"/>
        <v>0</v>
      </c>
      <c r="O46" s="123">
        <f t="shared" si="25"/>
        <v>0</v>
      </c>
      <c r="P46" s="123">
        <f t="shared" si="25"/>
        <v>0</v>
      </c>
      <c r="Q46" s="123">
        <f t="shared" si="25"/>
        <v>0</v>
      </c>
      <c r="R46" s="207">
        <f t="shared" si="3"/>
        <v>3112</v>
      </c>
    </row>
    <row r="47" spans="1:18" ht="24.75" customHeight="1">
      <c r="A47" s="209" t="s">
        <v>94</v>
      </c>
      <c r="B47" s="208" t="s">
        <v>304</v>
      </c>
      <c r="C47" s="268">
        <v>30398</v>
      </c>
      <c r="D47" s="268"/>
      <c r="E47" s="268"/>
      <c r="F47" s="268"/>
      <c r="G47" s="268"/>
      <c r="H47" s="268"/>
      <c r="I47" s="213">
        <f t="shared" si="16"/>
        <v>30398</v>
      </c>
      <c r="J47" s="209" t="s">
        <v>94</v>
      </c>
      <c r="K47" s="208" t="s">
        <v>304</v>
      </c>
      <c r="L47" s="271">
        <v>3112</v>
      </c>
      <c r="M47" s="271"/>
      <c r="N47" s="271"/>
      <c r="O47" s="271"/>
      <c r="P47" s="271"/>
      <c r="Q47" s="271"/>
      <c r="R47" s="213">
        <f t="shared" si="3"/>
        <v>3112</v>
      </c>
    </row>
    <row r="48" spans="1:18" ht="24" customHeight="1">
      <c r="A48" s="209" t="s">
        <v>95</v>
      </c>
      <c r="B48" s="208" t="s">
        <v>305</v>
      </c>
      <c r="C48" s="268"/>
      <c r="D48" s="268"/>
      <c r="E48" s="268"/>
      <c r="F48" s="268"/>
      <c r="G48" s="268"/>
      <c r="H48" s="268"/>
      <c r="I48" s="213">
        <f t="shared" si="16"/>
        <v>0</v>
      </c>
      <c r="J48" s="209" t="s">
        <v>95</v>
      </c>
      <c r="K48" s="208" t="s">
        <v>305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>
      <c r="A49" s="209" t="s">
        <v>151</v>
      </c>
      <c r="B49" s="208" t="s">
        <v>326</v>
      </c>
      <c r="C49" s="268"/>
      <c r="D49" s="268"/>
      <c r="E49" s="268"/>
      <c r="F49" s="268"/>
      <c r="G49" s="268"/>
      <c r="H49" s="268"/>
      <c r="I49" s="213">
        <f t="shared" si="16"/>
        <v>0</v>
      </c>
      <c r="J49" s="209" t="s">
        <v>151</v>
      </c>
      <c r="K49" s="208" t="s">
        <v>326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>
      <c r="A50" s="78" t="s">
        <v>33</v>
      </c>
      <c r="B50" s="90" t="s">
        <v>317</v>
      </c>
      <c r="C50" s="139">
        <f aca="true" t="shared" si="26" ref="C50:H50">C34+C38+C42+C46</f>
        <v>437172</v>
      </c>
      <c r="D50" s="139">
        <f t="shared" si="26"/>
        <v>0</v>
      </c>
      <c r="E50" s="139">
        <f t="shared" si="26"/>
        <v>0</v>
      </c>
      <c r="F50" s="139">
        <f t="shared" si="26"/>
        <v>0</v>
      </c>
      <c r="G50" s="139">
        <f t="shared" si="26"/>
        <v>0</v>
      </c>
      <c r="H50" s="139">
        <f t="shared" si="26"/>
        <v>0</v>
      </c>
      <c r="I50" s="207">
        <f t="shared" si="16"/>
        <v>437172</v>
      </c>
      <c r="J50" s="78" t="s">
        <v>227</v>
      </c>
      <c r="K50" s="90" t="s">
        <v>323</v>
      </c>
      <c r="L50" s="139">
        <f>L34+L38+L42+L46</f>
        <v>432172</v>
      </c>
      <c r="M50" s="139">
        <f aca="true" t="shared" si="27" ref="M50:R50">M34+M38+M42+M46</f>
        <v>1000</v>
      </c>
      <c r="N50" s="139">
        <f t="shared" si="27"/>
        <v>1000</v>
      </c>
      <c r="O50" s="139">
        <f t="shared" si="27"/>
        <v>1000</v>
      </c>
      <c r="P50" s="139">
        <f t="shared" si="27"/>
        <v>1000</v>
      </c>
      <c r="Q50" s="139">
        <f t="shared" si="27"/>
        <v>1000</v>
      </c>
      <c r="R50" s="139">
        <f t="shared" si="27"/>
        <v>437172</v>
      </c>
    </row>
    <row r="51" spans="1:18" ht="25.5" customHeight="1">
      <c r="A51" s="211" t="s">
        <v>94</v>
      </c>
      <c r="B51" s="210" t="s">
        <v>304</v>
      </c>
      <c r="C51" s="212">
        <f aca="true" t="shared" si="28" ref="C51:H53">C35+C39+C43+C47</f>
        <v>437172</v>
      </c>
      <c r="D51" s="212">
        <f t="shared" si="28"/>
        <v>0</v>
      </c>
      <c r="E51" s="212">
        <f t="shared" si="28"/>
        <v>0</v>
      </c>
      <c r="F51" s="212">
        <f t="shared" si="28"/>
        <v>0</v>
      </c>
      <c r="G51" s="212">
        <f t="shared" si="28"/>
        <v>0</v>
      </c>
      <c r="H51" s="212">
        <f t="shared" si="28"/>
        <v>0</v>
      </c>
      <c r="I51" s="207">
        <f t="shared" si="16"/>
        <v>437172</v>
      </c>
      <c r="J51" s="211" t="s">
        <v>94</v>
      </c>
      <c r="K51" s="210" t="s">
        <v>304</v>
      </c>
      <c r="L51" s="212">
        <f>L35+L39+L43+L47</f>
        <v>432172</v>
      </c>
      <c r="M51" s="212">
        <f aca="true" t="shared" si="29" ref="M51:Q53">M35+M39+M43+M47</f>
        <v>1000</v>
      </c>
      <c r="N51" s="212">
        <f t="shared" si="29"/>
        <v>1000</v>
      </c>
      <c r="O51" s="212">
        <f t="shared" si="29"/>
        <v>0</v>
      </c>
      <c r="P51" s="212">
        <f t="shared" si="29"/>
        <v>1000</v>
      </c>
      <c r="Q51" s="212">
        <f t="shared" si="29"/>
        <v>1000</v>
      </c>
      <c r="R51" s="213">
        <f t="shared" si="3"/>
        <v>436172</v>
      </c>
    </row>
    <row r="52" spans="1:18" ht="23.25" customHeight="1">
      <c r="A52" s="211" t="s">
        <v>95</v>
      </c>
      <c r="B52" s="210" t="s">
        <v>305</v>
      </c>
      <c r="C52" s="212">
        <f t="shared" si="28"/>
        <v>0</v>
      </c>
      <c r="D52" s="212">
        <f t="shared" si="28"/>
        <v>0</v>
      </c>
      <c r="E52" s="212">
        <f t="shared" si="28"/>
        <v>0</v>
      </c>
      <c r="F52" s="212">
        <f t="shared" si="28"/>
        <v>0</v>
      </c>
      <c r="G52" s="212">
        <f t="shared" si="28"/>
        <v>0</v>
      </c>
      <c r="H52" s="212">
        <f t="shared" si="28"/>
        <v>0</v>
      </c>
      <c r="I52" s="207">
        <f t="shared" si="16"/>
        <v>0</v>
      </c>
      <c r="J52" s="211" t="s">
        <v>95</v>
      </c>
      <c r="K52" s="210" t="s">
        <v>305</v>
      </c>
      <c r="L52" s="212">
        <f>L36+L40+L44+L48</f>
        <v>0</v>
      </c>
      <c r="M52" s="212">
        <f t="shared" si="29"/>
        <v>0</v>
      </c>
      <c r="N52" s="212">
        <f t="shared" si="29"/>
        <v>0</v>
      </c>
      <c r="O52" s="212">
        <f t="shared" si="29"/>
        <v>1000</v>
      </c>
      <c r="P52" s="212">
        <f t="shared" si="29"/>
        <v>0</v>
      </c>
      <c r="Q52" s="212">
        <f t="shared" si="29"/>
        <v>0</v>
      </c>
      <c r="R52" s="213">
        <f t="shared" si="3"/>
        <v>1000</v>
      </c>
    </row>
    <row r="53" spans="1:18" ht="24.75" customHeight="1">
      <c r="A53" s="211" t="s">
        <v>151</v>
      </c>
      <c r="B53" s="210" t="s">
        <v>326</v>
      </c>
      <c r="C53" s="212">
        <f t="shared" si="28"/>
        <v>0</v>
      </c>
      <c r="D53" s="212">
        <f t="shared" si="28"/>
        <v>0</v>
      </c>
      <c r="E53" s="212">
        <f t="shared" si="28"/>
        <v>0</v>
      </c>
      <c r="F53" s="212">
        <f t="shared" si="28"/>
        <v>0</v>
      </c>
      <c r="G53" s="212">
        <f t="shared" si="28"/>
        <v>0</v>
      </c>
      <c r="H53" s="212">
        <f t="shared" si="28"/>
        <v>0</v>
      </c>
      <c r="I53" s="207">
        <f t="shared" si="16"/>
        <v>0</v>
      </c>
      <c r="J53" s="211" t="s">
        <v>151</v>
      </c>
      <c r="K53" s="210" t="s">
        <v>326</v>
      </c>
      <c r="L53" s="212">
        <f>L37+L41+L45+L49</f>
        <v>0</v>
      </c>
      <c r="M53" s="212">
        <f t="shared" si="29"/>
        <v>0</v>
      </c>
      <c r="N53" s="212">
        <f t="shared" si="29"/>
        <v>0</v>
      </c>
      <c r="O53" s="212">
        <f t="shared" si="29"/>
        <v>0</v>
      </c>
      <c r="P53" s="212">
        <f t="shared" si="29"/>
        <v>0</v>
      </c>
      <c r="Q53" s="212">
        <f t="shared" si="29"/>
        <v>0</v>
      </c>
      <c r="R53" s="213">
        <f t="shared" si="3"/>
        <v>0</v>
      </c>
    </row>
    <row r="54" spans="1:18" ht="30" customHeight="1">
      <c r="A54" s="398" t="s">
        <v>315</v>
      </c>
      <c r="B54" s="399"/>
      <c r="C54" s="141">
        <f aca="true" t="shared" si="30" ref="C54:H57">C30+C50</f>
        <v>1109552</v>
      </c>
      <c r="D54" s="141">
        <f t="shared" si="30"/>
        <v>1785</v>
      </c>
      <c r="E54" s="141">
        <f t="shared" si="30"/>
        <v>5</v>
      </c>
      <c r="F54" s="141">
        <f t="shared" si="30"/>
        <v>13268</v>
      </c>
      <c r="G54" s="141">
        <f t="shared" si="30"/>
        <v>4006</v>
      </c>
      <c r="H54" s="141">
        <f t="shared" si="30"/>
        <v>38006</v>
      </c>
      <c r="I54" s="216">
        <f t="shared" si="16"/>
        <v>1166622</v>
      </c>
      <c r="J54" s="398" t="s">
        <v>324</v>
      </c>
      <c r="K54" s="399"/>
      <c r="L54" s="141">
        <f aca="true" t="shared" si="31" ref="L54:Q57">L30+L50</f>
        <v>772832</v>
      </c>
      <c r="M54" s="141">
        <f t="shared" si="31"/>
        <v>99518</v>
      </c>
      <c r="N54" s="141">
        <f t="shared" si="31"/>
        <v>123421</v>
      </c>
      <c r="O54" s="141">
        <f t="shared" si="31"/>
        <v>45791</v>
      </c>
      <c r="P54" s="141">
        <f t="shared" si="31"/>
        <v>27488</v>
      </c>
      <c r="Q54" s="141">
        <f t="shared" si="31"/>
        <v>97572</v>
      </c>
      <c r="R54" s="216">
        <f t="shared" si="3"/>
        <v>1166622</v>
      </c>
    </row>
    <row r="55" spans="1:18" ht="26.25" customHeight="1">
      <c r="A55" s="217" t="s">
        <v>94</v>
      </c>
      <c r="B55" s="214" t="s">
        <v>304</v>
      </c>
      <c r="C55" s="215">
        <f t="shared" si="30"/>
        <v>1077029</v>
      </c>
      <c r="D55" s="215">
        <f t="shared" si="30"/>
        <v>1785</v>
      </c>
      <c r="E55" s="215">
        <f t="shared" si="30"/>
        <v>5</v>
      </c>
      <c r="F55" s="215">
        <f t="shared" si="30"/>
        <v>0</v>
      </c>
      <c r="G55" s="215">
        <f t="shared" si="30"/>
        <v>4006</v>
      </c>
      <c r="H55" s="215">
        <f t="shared" si="30"/>
        <v>38006</v>
      </c>
      <c r="I55" s="218">
        <f t="shared" si="16"/>
        <v>1120831</v>
      </c>
      <c r="J55" s="217" t="s">
        <v>94</v>
      </c>
      <c r="K55" s="214" t="s">
        <v>304</v>
      </c>
      <c r="L55" s="215">
        <f t="shared" si="31"/>
        <v>772832</v>
      </c>
      <c r="M55" s="215">
        <f t="shared" si="31"/>
        <v>99518</v>
      </c>
      <c r="N55" s="215">
        <f t="shared" si="31"/>
        <v>123421</v>
      </c>
      <c r="O55" s="215">
        <f t="shared" si="31"/>
        <v>0</v>
      </c>
      <c r="P55" s="215">
        <f t="shared" si="31"/>
        <v>27488</v>
      </c>
      <c r="Q55" s="215">
        <f t="shared" si="31"/>
        <v>97572</v>
      </c>
      <c r="R55" s="218">
        <f t="shared" si="3"/>
        <v>1120831</v>
      </c>
    </row>
    <row r="56" spans="1:18" ht="24" customHeight="1">
      <c r="A56" s="217" t="s">
        <v>95</v>
      </c>
      <c r="B56" s="214" t="s">
        <v>305</v>
      </c>
      <c r="C56" s="215">
        <f t="shared" si="30"/>
        <v>32523</v>
      </c>
      <c r="D56" s="215">
        <f t="shared" si="30"/>
        <v>0</v>
      </c>
      <c r="E56" s="215">
        <f t="shared" si="30"/>
        <v>0</v>
      </c>
      <c r="F56" s="215">
        <f t="shared" si="30"/>
        <v>13268</v>
      </c>
      <c r="G56" s="215">
        <f t="shared" si="30"/>
        <v>0</v>
      </c>
      <c r="H56" s="215">
        <f t="shared" si="30"/>
        <v>0</v>
      </c>
      <c r="I56" s="218">
        <f t="shared" si="16"/>
        <v>45791</v>
      </c>
      <c r="J56" s="217" t="s">
        <v>95</v>
      </c>
      <c r="K56" s="214" t="s">
        <v>305</v>
      </c>
      <c r="L56" s="215">
        <f t="shared" si="31"/>
        <v>0</v>
      </c>
      <c r="M56" s="215">
        <f t="shared" si="31"/>
        <v>0</v>
      </c>
      <c r="N56" s="215">
        <f t="shared" si="31"/>
        <v>0</v>
      </c>
      <c r="O56" s="215">
        <f t="shared" si="31"/>
        <v>45791</v>
      </c>
      <c r="P56" s="215">
        <f t="shared" si="31"/>
        <v>0</v>
      </c>
      <c r="Q56" s="215">
        <f t="shared" si="31"/>
        <v>0</v>
      </c>
      <c r="R56" s="218">
        <f t="shared" si="3"/>
        <v>45791</v>
      </c>
    </row>
    <row r="57" spans="1:18" ht="27" customHeight="1">
      <c r="A57" s="217" t="s">
        <v>151</v>
      </c>
      <c r="B57" s="214" t="s">
        <v>326</v>
      </c>
      <c r="C57" s="215">
        <f t="shared" si="30"/>
        <v>0</v>
      </c>
      <c r="D57" s="215">
        <f t="shared" si="30"/>
        <v>0</v>
      </c>
      <c r="E57" s="215">
        <f t="shared" si="30"/>
        <v>0</v>
      </c>
      <c r="F57" s="215">
        <f t="shared" si="30"/>
        <v>0</v>
      </c>
      <c r="G57" s="215">
        <f t="shared" si="30"/>
        <v>0</v>
      </c>
      <c r="H57" s="215">
        <f t="shared" si="30"/>
        <v>0</v>
      </c>
      <c r="I57" s="218">
        <f t="shared" si="16"/>
        <v>0</v>
      </c>
      <c r="J57" s="217" t="s">
        <v>151</v>
      </c>
      <c r="K57" s="214" t="s">
        <v>326</v>
      </c>
      <c r="L57" s="215">
        <f t="shared" si="31"/>
        <v>0</v>
      </c>
      <c r="M57" s="215">
        <f t="shared" si="31"/>
        <v>0</v>
      </c>
      <c r="N57" s="215">
        <f t="shared" si="31"/>
        <v>0</v>
      </c>
      <c r="O57" s="215">
        <f t="shared" si="31"/>
        <v>0</v>
      </c>
      <c r="P57" s="215">
        <f t="shared" si="31"/>
        <v>0</v>
      </c>
      <c r="Q57" s="215">
        <f t="shared" si="31"/>
        <v>0</v>
      </c>
      <c r="R57" s="218">
        <f t="shared" si="3"/>
        <v>0</v>
      </c>
    </row>
  </sheetData>
  <sheetProtection/>
  <mergeCells count="8">
    <mergeCell ref="A54:B54"/>
    <mergeCell ref="J54:K54"/>
    <mergeCell ref="A1:R1"/>
    <mergeCell ref="C3:I4"/>
    <mergeCell ref="A3:B5"/>
    <mergeCell ref="A26:I29"/>
    <mergeCell ref="L3:R4"/>
    <mergeCell ref="J3:K5"/>
  </mergeCells>
  <printOptions/>
  <pageMargins left="0.2" right="0.19" top="0.08" bottom="0.16" header="0.17" footer="0.16"/>
  <pageSetup horizontalDpi="600" verticalDpi="600" orientation="landscape" paperSize="8" scale="50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L64" sqref="L64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3.421875" style="0" customWidth="1"/>
    <col min="4" max="4" width="23.8515625" style="0" customWidth="1"/>
    <col min="5" max="5" width="21.421875" style="0" customWidth="1"/>
    <col min="6" max="6" width="22.57421875" style="0" customWidth="1"/>
    <col min="7" max="7" width="22.421875" style="0" customWidth="1"/>
    <col min="8" max="8" width="22.7109375" style="0" customWidth="1"/>
    <col min="9" max="9" width="24.28125" style="0" customWidth="1"/>
    <col min="10" max="10" width="7.8515625" style="0" customWidth="1"/>
    <col min="11" max="11" width="40.28125" style="0" customWidth="1"/>
    <col min="12" max="12" width="24.00390625" style="0" customWidth="1"/>
    <col min="13" max="13" width="23.140625" style="0" customWidth="1"/>
    <col min="14" max="14" width="21.00390625" style="0" customWidth="1"/>
    <col min="15" max="16" width="22.00390625" style="0" customWidth="1"/>
    <col min="17" max="17" width="21.8515625" style="0" customWidth="1"/>
    <col min="18" max="18" width="25.140625" style="0" customWidth="1"/>
  </cols>
  <sheetData>
    <row r="1" spans="1:18" ht="35.25" customHeight="1">
      <c r="A1" s="450" t="s">
        <v>492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0:18" ht="51.75" customHeight="1">
      <c r="J2" s="135"/>
      <c r="K2" s="135"/>
      <c r="R2" s="135" t="s">
        <v>79</v>
      </c>
    </row>
    <row r="3" spans="1:18" ht="12.75" customHeight="1">
      <c r="A3" s="457"/>
      <c r="B3" s="458"/>
      <c r="C3" s="451" t="s">
        <v>311</v>
      </c>
      <c r="D3" s="452"/>
      <c r="E3" s="452"/>
      <c r="F3" s="452"/>
      <c r="G3" s="452"/>
      <c r="H3" s="452"/>
      <c r="I3" s="453"/>
      <c r="J3" s="457"/>
      <c r="K3" s="458"/>
      <c r="L3" s="451" t="s">
        <v>318</v>
      </c>
      <c r="M3" s="452"/>
      <c r="N3" s="452"/>
      <c r="O3" s="452"/>
      <c r="P3" s="452"/>
      <c r="Q3" s="452"/>
      <c r="R3" s="453"/>
    </row>
    <row r="4" spans="1:18" ht="27" customHeight="1">
      <c r="A4" s="459"/>
      <c r="B4" s="460"/>
      <c r="C4" s="454"/>
      <c r="D4" s="455"/>
      <c r="E4" s="455"/>
      <c r="F4" s="455"/>
      <c r="G4" s="455"/>
      <c r="H4" s="455"/>
      <c r="I4" s="456"/>
      <c r="J4" s="459"/>
      <c r="K4" s="460"/>
      <c r="L4" s="454"/>
      <c r="M4" s="455"/>
      <c r="N4" s="455"/>
      <c r="O4" s="455"/>
      <c r="P4" s="455"/>
      <c r="Q4" s="455"/>
      <c r="R4" s="456"/>
    </row>
    <row r="5" spans="1:18" ht="87" customHeight="1">
      <c r="A5" s="461"/>
      <c r="B5" s="462"/>
      <c r="C5" s="78" t="s">
        <v>314</v>
      </c>
      <c r="D5" s="78" t="s">
        <v>138</v>
      </c>
      <c r="E5" s="78" t="s">
        <v>302</v>
      </c>
      <c r="F5" s="78" t="s">
        <v>360</v>
      </c>
      <c r="G5" s="78" t="s">
        <v>139</v>
      </c>
      <c r="H5" s="78" t="s">
        <v>140</v>
      </c>
      <c r="I5" s="78" t="s">
        <v>17</v>
      </c>
      <c r="J5" s="461"/>
      <c r="K5" s="462"/>
      <c r="L5" s="78" t="s">
        <v>314</v>
      </c>
      <c r="M5" s="78" t="s">
        <v>138</v>
      </c>
      <c r="N5" s="78" t="s">
        <v>302</v>
      </c>
      <c r="O5" s="78" t="s">
        <v>360</v>
      </c>
      <c r="P5" s="78" t="s">
        <v>139</v>
      </c>
      <c r="Q5" s="78" t="s">
        <v>140</v>
      </c>
      <c r="R5" s="78" t="s">
        <v>17</v>
      </c>
    </row>
    <row r="6" spans="1:18" ht="28.5" customHeight="1">
      <c r="A6" s="140" t="s">
        <v>22</v>
      </c>
      <c r="B6" s="131" t="s">
        <v>376</v>
      </c>
      <c r="C6" s="133">
        <f aca="true" t="shared" si="0" ref="C6:H6">C7+C8+C9</f>
        <v>29456</v>
      </c>
      <c r="D6" s="133">
        <f t="shared" si="0"/>
        <v>1115</v>
      </c>
      <c r="E6" s="133">
        <f t="shared" si="0"/>
        <v>0</v>
      </c>
      <c r="F6" s="133">
        <f t="shared" si="0"/>
        <v>13261</v>
      </c>
      <c r="G6" s="133">
        <f t="shared" si="0"/>
        <v>5965</v>
      </c>
      <c r="H6" s="133">
        <f t="shared" si="0"/>
        <v>37744</v>
      </c>
      <c r="I6" s="207">
        <f>C6+D6+E6+F6+G6+H6</f>
        <v>87541</v>
      </c>
      <c r="J6" s="140" t="s">
        <v>22</v>
      </c>
      <c r="K6" s="131" t="s">
        <v>89</v>
      </c>
      <c r="L6" s="133">
        <f aca="true" t="shared" si="1" ref="L6:Q6">L7+L8+L9</f>
        <v>213064</v>
      </c>
      <c r="M6" s="133">
        <f t="shared" si="1"/>
        <v>67476</v>
      </c>
      <c r="N6" s="133">
        <f t="shared" si="1"/>
        <v>85747</v>
      </c>
      <c r="O6" s="133">
        <f t="shared" si="1"/>
        <v>21112</v>
      </c>
      <c r="P6" s="133">
        <f t="shared" si="1"/>
        <v>7629</v>
      </c>
      <c r="Q6" s="133">
        <f t="shared" si="1"/>
        <v>17239</v>
      </c>
      <c r="R6" s="207">
        <f>L6+M6+N6+O6+P6+Q6</f>
        <v>412267</v>
      </c>
    </row>
    <row r="7" spans="1:18" ht="23.25" customHeight="1">
      <c r="A7" s="209" t="s">
        <v>94</v>
      </c>
      <c r="B7" s="208" t="s">
        <v>304</v>
      </c>
      <c r="C7" s="268">
        <v>24757</v>
      </c>
      <c r="D7" s="268">
        <v>1115</v>
      </c>
      <c r="E7" s="269"/>
      <c r="F7" s="270"/>
      <c r="G7" s="271">
        <v>5965</v>
      </c>
      <c r="H7" s="271">
        <v>37744</v>
      </c>
      <c r="I7" s="213">
        <f aca="true" t="shared" si="2" ref="I7:I25">C7+D7+E7+F7+G7+H7</f>
        <v>69581</v>
      </c>
      <c r="J7" s="209" t="s">
        <v>94</v>
      </c>
      <c r="K7" s="208" t="s">
        <v>304</v>
      </c>
      <c r="L7" s="268">
        <v>213064</v>
      </c>
      <c r="M7" s="268">
        <v>67476</v>
      </c>
      <c r="N7" s="268">
        <v>85747</v>
      </c>
      <c r="O7" s="270"/>
      <c r="P7" s="271">
        <v>7629</v>
      </c>
      <c r="Q7" s="271">
        <v>17239</v>
      </c>
      <c r="R7" s="213">
        <f aca="true" t="shared" si="3" ref="R7:R57">L7+M7+N7+O7+P7+Q7</f>
        <v>391155</v>
      </c>
    </row>
    <row r="8" spans="1:18" ht="18.75" customHeight="1">
      <c r="A8" s="209" t="s">
        <v>95</v>
      </c>
      <c r="B8" s="208" t="s">
        <v>305</v>
      </c>
      <c r="C8" s="268">
        <v>4699</v>
      </c>
      <c r="D8" s="268"/>
      <c r="E8" s="268"/>
      <c r="F8" s="272">
        <v>13261</v>
      </c>
      <c r="G8" s="271"/>
      <c r="H8" s="271"/>
      <c r="I8" s="213">
        <f t="shared" si="2"/>
        <v>17960</v>
      </c>
      <c r="J8" s="209" t="s">
        <v>95</v>
      </c>
      <c r="K8" s="208" t="s">
        <v>305</v>
      </c>
      <c r="L8" s="268"/>
      <c r="M8" s="268"/>
      <c r="N8" s="268"/>
      <c r="O8" s="272">
        <v>21112</v>
      </c>
      <c r="P8" s="271"/>
      <c r="Q8" s="271"/>
      <c r="R8" s="213">
        <f t="shared" si="3"/>
        <v>21112</v>
      </c>
    </row>
    <row r="9" spans="1:18" ht="20.25" customHeight="1">
      <c r="A9" s="209" t="s">
        <v>151</v>
      </c>
      <c r="B9" s="208" t="s">
        <v>326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151</v>
      </c>
      <c r="K9" s="208" t="s">
        <v>326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>
      <c r="A10" s="140" t="s">
        <v>23</v>
      </c>
      <c r="B10" s="131" t="s">
        <v>84</v>
      </c>
      <c r="C10" s="133">
        <f aca="true" t="shared" si="4" ref="C10:H10">C11+C12+C13</f>
        <v>134500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134500</v>
      </c>
      <c r="J10" s="140" t="s">
        <v>23</v>
      </c>
      <c r="K10" s="131" t="s">
        <v>385</v>
      </c>
      <c r="L10" s="133">
        <f aca="true" t="shared" si="5" ref="L10:Q10">L11+L12+L13</f>
        <v>33403</v>
      </c>
      <c r="M10" s="133">
        <f t="shared" si="5"/>
        <v>16950</v>
      </c>
      <c r="N10" s="133">
        <f t="shared" si="5"/>
        <v>23153</v>
      </c>
      <c r="O10" s="133">
        <f t="shared" si="5"/>
        <v>5584</v>
      </c>
      <c r="P10" s="133">
        <f t="shared" si="5"/>
        <v>2060</v>
      </c>
      <c r="Q10" s="133">
        <f t="shared" si="5"/>
        <v>4655</v>
      </c>
      <c r="R10" s="207">
        <f t="shared" si="3"/>
        <v>85805</v>
      </c>
    </row>
    <row r="11" spans="1:18" ht="23.25" customHeight="1">
      <c r="A11" s="209" t="s">
        <v>94</v>
      </c>
      <c r="B11" s="208" t="s">
        <v>304</v>
      </c>
      <c r="C11" s="268">
        <v>134500</v>
      </c>
      <c r="D11" s="268"/>
      <c r="E11" s="269"/>
      <c r="F11" s="270"/>
      <c r="G11" s="271"/>
      <c r="H11" s="271"/>
      <c r="I11" s="213">
        <f t="shared" si="2"/>
        <v>134500</v>
      </c>
      <c r="J11" s="209" t="s">
        <v>94</v>
      </c>
      <c r="K11" s="208" t="s">
        <v>304</v>
      </c>
      <c r="L11" s="268">
        <v>33403</v>
      </c>
      <c r="M11" s="268">
        <v>16950</v>
      </c>
      <c r="N11" s="268">
        <v>23153</v>
      </c>
      <c r="O11" s="270"/>
      <c r="P11" s="271">
        <v>2060</v>
      </c>
      <c r="Q11" s="271">
        <v>4655</v>
      </c>
      <c r="R11" s="213">
        <f t="shared" si="3"/>
        <v>80221</v>
      </c>
    </row>
    <row r="12" spans="1:18" ht="23.25" customHeight="1">
      <c r="A12" s="209" t="s">
        <v>95</v>
      </c>
      <c r="B12" s="208" t="s">
        <v>305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95</v>
      </c>
      <c r="K12" s="208" t="s">
        <v>305</v>
      </c>
      <c r="L12" s="268"/>
      <c r="M12" s="268"/>
      <c r="N12" s="268"/>
      <c r="O12" s="272">
        <v>5584</v>
      </c>
      <c r="P12" s="271"/>
      <c r="Q12" s="271"/>
      <c r="R12" s="213">
        <f t="shared" si="3"/>
        <v>5584</v>
      </c>
    </row>
    <row r="13" spans="1:18" ht="22.5" customHeight="1">
      <c r="A13" s="209" t="s">
        <v>151</v>
      </c>
      <c r="B13" s="208" t="s">
        <v>306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151</v>
      </c>
      <c r="K13" s="208" t="s">
        <v>326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>
      <c r="A14" s="140" t="s">
        <v>307</v>
      </c>
      <c r="B14" s="131" t="s">
        <v>235</v>
      </c>
      <c r="C14" s="133">
        <f aca="true" t="shared" si="6" ref="C14:H14">C15+C16+C17</f>
        <v>736287</v>
      </c>
      <c r="D14" s="133">
        <f t="shared" si="6"/>
        <v>4286</v>
      </c>
      <c r="E14" s="133">
        <f t="shared" si="6"/>
        <v>0</v>
      </c>
      <c r="F14" s="133">
        <f t="shared" si="6"/>
        <v>0</v>
      </c>
      <c r="G14" s="133">
        <f t="shared" si="6"/>
        <v>280</v>
      </c>
      <c r="H14" s="133">
        <f t="shared" si="6"/>
        <v>0</v>
      </c>
      <c r="I14" s="207">
        <f t="shared" si="2"/>
        <v>740853</v>
      </c>
      <c r="J14" s="140" t="s">
        <v>307</v>
      </c>
      <c r="K14" s="131" t="s">
        <v>319</v>
      </c>
      <c r="L14" s="133">
        <f aca="true" t="shared" si="7" ref="L14:Q14">L15+L16+L17</f>
        <v>154453</v>
      </c>
      <c r="M14" s="133">
        <f t="shared" si="7"/>
        <v>18790</v>
      </c>
      <c r="N14" s="133">
        <f t="shared" si="7"/>
        <v>13521</v>
      </c>
      <c r="O14" s="133">
        <f t="shared" si="7"/>
        <v>19292</v>
      </c>
      <c r="P14" s="133">
        <f t="shared" si="7"/>
        <v>16649</v>
      </c>
      <c r="Q14" s="133">
        <f t="shared" si="7"/>
        <v>74988</v>
      </c>
      <c r="R14" s="207">
        <f t="shared" si="3"/>
        <v>297693</v>
      </c>
    </row>
    <row r="15" spans="1:18" ht="24" customHeight="1">
      <c r="A15" s="209" t="s">
        <v>94</v>
      </c>
      <c r="B15" s="208" t="s">
        <v>304</v>
      </c>
      <c r="C15" s="268">
        <v>706163</v>
      </c>
      <c r="D15" s="268">
        <v>4286</v>
      </c>
      <c r="E15" s="269"/>
      <c r="F15" s="270"/>
      <c r="G15" s="273">
        <v>280</v>
      </c>
      <c r="H15" s="273"/>
      <c r="I15" s="213">
        <f t="shared" si="2"/>
        <v>710729</v>
      </c>
      <c r="J15" s="209" t="s">
        <v>94</v>
      </c>
      <c r="K15" s="208" t="s">
        <v>304</v>
      </c>
      <c r="L15" s="268">
        <v>154453</v>
      </c>
      <c r="M15" s="268">
        <v>18790</v>
      </c>
      <c r="N15" s="268">
        <v>13521</v>
      </c>
      <c r="O15" s="272"/>
      <c r="P15" s="271">
        <v>16649</v>
      </c>
      <c r="Q15" s="271">
        <v>74988</v>
      </c>
      <c r="R15" s="213">
        <f t="shared" si="3"/>
        <v>278401</v>
      </c>
    </row>
    <row r="16" spans="1:18" ht="21.75" customHeight="1">
      <c r="A16" s="209" t="s">
        <v>95</v>
      </c>
      <c r="B16" s="208" t="s">
        <v>305</v>
      </c>
      <c r="C16" s="268">
        <v>30124</v>
      </c>
      <c r="D16" s="268"/>
      <c r="E16" s="269"/>
      <c r="F16" s="270"/>
      <c r="G16" s="273"/>
      <c r="H16" s="273"/>
      <c r="I16" s="213">
        <f t="shared" si="2"/>
        <v>30124</v>
      </c>
      <c r="J16" s="209" t="s">
        <v>95</v>
      </c>
      <c r="K16" s="208" t="s">
        <v>305</v>
      </c>
      <c r="L16" s="268"/>
      <c r="M16" s="268"/>
      <c r="N16" s="268"/>
      <c r="O16" s="272">
        <v>19292</v>
      </c>
      <c r="P16" s="271"/>
      <c r="Q16" s="271"/>
      <c r="R16" s="213">
        <f t="shared" si="3"/>
        <v>19292</v>
      </c>
    </row>
    <row r="17" spans="1:18" ht="22.5" customHeight="1">
      <c r="A17" s="209" t="s">
        <v>151</v>
      </c>
      <c r="B17" s="208" t="s">
        <v>326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151</v>
      </c>
      <c r="K17" s="208" t="s">
        <v>326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>
      <c r="A18" s="140" t="s">
        <v>308</v>
      </c>
      <c r="B18" s="131" t="s">
        <v>239</v>
      </c>
      <c r="C18" s="133">
        <f aca="true" t="shared" si="8" ref="C18:H1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100</v>
      </c>
      <c r="H18" s="133">
        <f t="shared" si="8"/>
        <v>0</v>
      </c>
      <c r="I18" s="207">
        <f t="shared" si="2"/>
        <v>100</v>
      </c>
      <c r="J18" s="140" t="s">
        <v>308</v>
      </c>
      <c r="K18" s="131" t="s">
        <v>234</v>
      </c>
      <c r="L18" s="133">
        <f aca="true" t="shared" si="9" ref="L18:Q18">L19+L20+L21</f>
        <v>88219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89432</v>
      </c>
    </row>
    <row r="19" spans="1:18" ht="24" customHeight="1">
      <c r="A19" s="209" t="s">
        <v>94</v>
      </c>
      <c r="B19" s="208" t="s">
        <v>304</v>
      </c>
      <c r="C19" s="268"/>
      <c r="D19" s="268"/>
      <c r="E19" s="269"/>
      <c r="F19" s="270"/>
      <c r="G19" s="271">
        <v>100</v>
      </c>
      <c r="H19" s="271"/>
      <c r="I19" s="213">
        <f t="shared" si="2"/>
        <v>100</v>
      </c>
      <c r="J19" s="209" t="s">
        <v>94</v>
      </c>
      <c r="K19" s="208" t="s">
        <v>304</v>
      </c>
      <c r="L19" s="268">
        <v>85919</v>
      </c>
      <c r="M19" s="268"/>
      <c r="N19" s="269"/>
      <c r="O19" s="270"/>
      <c r="P19" s="271"/>
      <c r="Q19" s="271"/>
      <c r="R19" s="213">
        <f t="shared" si="3"/>
        <v>85919</v>
      </c>
    </row>
    <row r="20" spans="1:18" ht="24" customHeight="1">
      <c r="A20" s="209" t="s">
        <v>95</v>
      </c>
      <c r="B20" s="208" t="s">
        <v>305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95</v>
      </c>
      <c r="K20" s="208" t="s">
        <v>305</v>
      </c>
      <c r="L20" s="268">
        <v>2300</v>
      </c>
      <c r="M20" s="268"/>
      <c r="N20" s="269"/>
      <c r="O20" s="270">
        <v>1213</v>
      </c>
      <c r="P20" s="271"/>
      <c r="Q20" s="271"/>
      <c r="R20" s="213">
        <f t="shared" si="3"/>
        <v>3513</v>
      </c>
    </row>
    <row r="21" spans="1:18" ht="27" customHeight="1">
      <c r="A21" s="209" t="s">
        <v>151</v>
      </c>
      <c r="B21" s="208" t="s">
        <v>326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151</v>
      </c>
      <c r="K21" s="208" t="s">
        <v>326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>
      <c r="A22" s="140" t="s">
        <v>309</v>
      </c>
      <c r="B22" s="131" t="s">
        <v>310</v>
      </c>
      <c r="C22" s="133">
        <f aca="true" t="shared" si="10" ref="C22:H22">C23+C24+C25</f>
        <v>38707</v>
      </c>
      <c r="D22" s="133">
        <f t="shared" si="10"/>
        <v>1082</v>
      </c>
      <c r="E22" s="133">
        <f t="shared" si="10"/>
        <v>5</v>
      </c>
      <c r="F22" s="133">
        <f t="shared" si="10"/>
        <v>7</v>
      </c>
      <c r="G22" s="133">
        <f t="shared" si="10"/>
        <v>41</v>
      </c>
      <c r="H22" s="133">
        <f t="shared" si="10"/>
        <v>262</v>
      </c>
      <c r="I22" s="207">
        <f t="shared" si="2"/>
        <v>40104</v>
      </c>
      <c r="J22" s="140" t="s">
        <v>309</v>
      </c>
      <c r="K22" s="131" t="s">
        <v>14</v>
      </c>
      <c r="L22" s="133">
        <f aca="true" t="shared" si="11" ref="L22:Q22">L23+L24+L25</f>
        <v>117901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117901</v>
      </c>
    </row>
    <row r="23" spans="1:18" ht="22.5" customHeight="1">
      <c r="A23" s="209" t="s">
        <v>94</v>
      </c>
      <c r="B23" s="208" t="s">
        <v>304</v>
      </c>
      <c r="C23" s="268">
        <v>37207</v>
      </c>
      <c r="D23" s="268">
        <v>1082</v>
      </c>
      <c r="E23" s="268">
        <v>5</v>
      </c>
      <c r="F23" s="270"/>
      <c r="G23" s="271">
        <v>41</v>
      </c>
      <c r="H23" s="271">
        <v>262</v>
      </c>
      <c r="I23" s="213">
        <f t="shared" si="2"/>
        <v>38597</v>
      </c>
      <c r="J23" s="209" t="s">
        <v>94</v>
      </c>
      <c r="K23" s="208" t="s">
        <v>304</v>
      </c>
      <c r="L23" s="268">
        <v>117901</v>
      </c>
      <c r="M23" s="268"/>
      <c r="N23" s="269"/>
      <c r="O23" s="270"/>
      <c r="P23" s="271"/>
      <c r="Q23" s="271"/>
      <c r="R23" s="213">
        <f t="shared" si="3"/>
        <v>117901</v>
      </c>
    </row>
    <row r="24" spans="1:18" ht="24" customHeight="1">
      <c r="A24" s="209" t="s">
        <v>95</v>
      </c>
      <c r="B24" s="208" t="s">
        <v>305</v>
      </c>
      <c r="C24" s="268">
        <v>1500</v>
      </c>
      <c r="D24" s="268"/>
      <c r="E24" s="268"/>
      <c r="F24" s="272">
        <v>7</v>
      </c>
      <c r="G24" s="271"/>
      <c r="H24" s="271"/>
      <c r="I24" s="213">
        <f t="shared" si="2"/>
        <v>1507</v>
      </c>
      <c r="J24" s="209" t="s">
        <v>95</v>
      </c>
      <c r="K24" s="208" t="s">
        <v>305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>
      <c r="A25" s="209" t="s">
        <v>151</v>
      </c>
      <c r="B25" s="208" t="s">
        <v>326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151</v>
      </c>
      <c r="K25" s="208" t="s">
        <v>326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>
      <c r="A26" s="463"/>
      <c r="B26" s="464"/>
      <c r="C26" s="464"/>
      <c r="D26" s="464"/>
      <c r="E26" s="464"/>
      <c r="F26" s="464"/>
      <c r="G26" s="464"/>
      <c r="H26" s="464"/>
      <c r="I26" s="465"/>
      <c r="J26" s="140" t="s">
        <v>31</v>
      </c>
      <c r="K26" s="131" t="s">
        <v>321</v>
      </c>
      <c r="L26" s="123">
        <f aca="true" t="shared" si="12" ref="L26:Q26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>
      <c r="A27" s="466"/>
      <c r="B27" s="467"/>
      <c r="C27" s="467"/>
      <c r="D27" s="467"/>
      <c r="E27" s="467"/>
      <c r="F27" s="467"/>
      <c r="G27" s="467"/>
      <c r="H27" s="467"/>
      <c r="I27" s="468"/>
      <c r="J27" s="209" t="s">
        <v>94</v>
      </c>
      <c r="K27" s="208" t="s">
        <v>304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>
      <c r="A28" s="466"/>
      <c r="B28" s="467"/>
      <c r="C28" s="467"/>
      <c r="D28" s="467"/>
      <c r="E28" s="467"/>
      <c r="F28" s="467"/>
      <c r="G28" s="467"/>
      <c r="H28" s="467"/>
      <c r="I28" s="468"/>
      <c r="J28" s="209" t="s">
        <v>95</v>
      </c>
      <c r="K28" s="208" t="s">
        <v>305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>
      <c r="A29" s="469"/>
      <c r="B29" s="470"/>
      <c r="C29" s="470"/>
      <c r="D29" s="470"/>
      <c r="E29" s="470"/>
      <c r="F29" s="470"/>
      <c r="G29" s="470"/>
      <c r="H29" s="470"/>
      <c r="I29" s="471"/>
      <c r="J29" s="209" t="s">
        <v>151</v>
      </c>
      <c r="K29" s="208" t="s">
        <v>326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>
      <c r="A30" s="78" t="s">
        <v>20</v>
      </c>
      <c r="B30" s="90" t="s">
        <v>316</v>
      </c>
      <c r="C30" s="207">
        <f aca="true" t="shared" si="13" ref="C30:H33">C6+C10+C14+C18+C22</f>
        <v>938950</v>
      </c>
      <c r="D30" s="207">
        <f t="shared" si="13"/>
        <v>6483</v>
      </c>
      <c r="E30" s="207">
        <f t="shared" si="13"/>
        <v>5</v>
      </c>
      <c r="F30" s="207">
        <f t="shared" si="13"/>
        <v>13268</v>
      </c>
      <c r="G30" s="207">
        <f t="shared" si="13"/>
        <v>6386</v>
      </c>
      <c r="H30" s="207">
        <f t="shared" si="13"/>
        <v>38006</v>
      </c>
      <c r="I30" s="207">
        <f>C30+D30+E30+F30+G30+H30</f>
        <v>1003098</v>
      </c>
      <c r="J30" s="78" t="s">
        <v>322</v>
      </c>
      <c r="K30" s="90" t="s">
        <v>320</v>
      </c>
      <c r="L30" s="139">
        <f aca="true" t="shared" si="14" ref="L30:Q33">L6+L10+L14+L18+L22+L26</f>
        <v>607040</v>
      </c>
      <c r="M30" s="139">
        <f t="shared" si="14"/>
        <v>103216</v>
      </c>
      <c r="N30" s="139">
        <f t="shared" si="14"/>
        <v>122421</v>
      </c>
      <c r="O30" s="139">
        <f t="shared" si="14"/>
        <v>47201</v>
      </c>
      <c r="P30" s="139">
        <f t="shared" si="14"/>
        <v>26338</v>
      </c>
      <c r="Q30" s="139">
        <f t="shared" si="14"/>
        <v>96882</v>
      </c>
      <c r="R30" s="207">
        <f t="shared" si="3"/>
        <v>1003098</v>
      </c>
    </row>
    <row r="31" spans="1:18" ht="25.5" customHeight="1">
      <c r="A31" s="211" t="s">
        <v>94</v>
      </c>
      <c r="B31" s="210" t="s">
        <v>304</v>
      </c>
      <c r="C31" s="213">
        <f t="shared" si="13"/>
        <v>902627</v>
      </c>
      <c r="D31" s="213">
        <f t="shared" si="13"/>
        <v>6483</v>
      </c>
      <c r="E31" s="213">
        <f t="shared" si="13"/>
        <v>5</v>
      </c>
      <c r="F31" s="213">
        <f t="shared" si="13"/>
        <v>0</v>
      </c>
      <c r="G31" s="213">
        <f t="shared" si="13"/>
        <v>6386</v>
      </c>
      <c r="H31" s="213">
        <f t="shared" si="13"/>
        <v>38006</v>
      </c>
      <c r="I31" s="207">
        <f aca="true" t="shared" si="15" ref="I31:I57">C31+D31+E31+F31+G31+H31</f>
        <v>953507</v>
      </c>
      <c r="J31" s="211" t="s">
        <v>94</v>
      </c>
      <c r="K31" s="210" t="s">
        <v>304</v>
      </c>
      <c r="L31" s="212">
        <f t="shared" si="14"/>
        <v>604740</v>
      </c>
      <c r="M31" s="212">
        <f t="shared" si="14"/>
        <v>103216</v>
      </c>
      <c r="N31" s="212">
        <f t="shared" si="14"/>
        <v>122421</v>
      </c>
      <c r="O31" s="212">
        <f t="shared" si="14"/>
        <v>0</v>
      </c>
      <c r="P31" s="212">
        <f t="shared" si="14"/>
        <v>26338</v>
      </c>
      <c r="Q31" s="212">
        <f t="shared" si="14"/>
        <v>96882</v>
      </c>
      <c r="R31" s="207">
        <f t="shared" si="3"/>
        <v>953597</v>
      </c>
    </row>
    <row r="32" spans="1:18" ht="24" customHeight="1">
      <c r="A32" s="211" t="s">
        <v>95</v>
      </c>
      <c r="B32" s="210" t="s">
        <v>305</v>
      </c>
      <c r="C32" s="213">
        <f t="shared" si="13"/>
        <v>36323</v>
      </c>
      <c r="D32" s="213">
        <f t="shared" si="13"/>
        <v>0</v>
      </c>
      <c r="E32" s="213">
        <f t="shared" si="13"/>
        <v>0</v>
      </c>
      <c r="F32" s="213">
        <f t="shared" si="13"/>
        <v>13268</v>
      </c>
      <c r="G32" s="213">
        <f t="shared" si="13"/>
        <v>0</v>
      </c>
      <c r="H32" s="213">
        <f t="shared" si="13"/>
        <v>0</v>
      </c>
      <c r="I32" s="207">
        <f t="shared" si="15"/>
        <v>49591</v>
      </c>
      <c r="J32" s="211" t="s">
        <v>95</v>
      </c>
      <c r="K32" s="210" t="s">
        <v>305</v>
      </c>
      <c r="L32" s="212">
        <f t="shared" si="14"/>
        <v>2300</v>
      </c>
      <c r="M32" s="212">
        <f t="shared" si="14"/>
        <v>0</v>
      </c>
      <c r="N32" s="212">
        <f t="shared" si="14"/>
        <v>0</v>
      </c>
      <c r="O32" s="212">
        <f t="shared" si="14"/>
        <v>47201</v>
      </c>
      <c r="P32" s="212">
        <f t="shared" si="14"/>
        <v>0</v>
      </c>
      <c r="Q32" s="212">
        <f t="shared" si="14"/>
        <v>0</v>
      </c>
      <c r="R32" s="207">
        <f t="shared" si="3"/>
        <v>49501</v>
      </c>
    </row>
    <row r="33" spans="1:18" ht="23.25" customHeight="1">
      <c r="A33" s="211" t="s">
        <v>151</v>
      </c>
      <c r="B33" s="210" t="s">
        <v>326</v>
      </c>
      <c r="C33" s="213">
        <f t="shared" si="13"/>
        <v>0</v>
      </c>
      <c r="D33" s="213">
        <f t="shared" si="13"/>
        <v>0</v>
      </c>
      <c r="E33" s="213">
        <f t="shared" si="13"/>
        <v>0</v>
      </c>
      <c r="F33" s="213">
        <f t="shared" si="13"/>
        <v>0</v>
      </c>
      <c r="G33" s="213">
        <f t="shared" si="13"/>
        <v>0</v>
      </c>
      <c r="H33" s="213">
        <f t="shared" si="13"/>
        <v>0</v>
      </c>
      <c r="I33" s="207">
        <f t="shared" si="15"/>
        <v>0</v>
      </c>
      <c r="J33" s="211" t="s">
        <v>151</v>
      </c>
      <c r="K33" s="210" t="s">
        <v>326</v>
      </c>
      <c r="L33" s="212">
        <f t="shared" si="14"/>
        <v>0</v>
      </c>
      <c r="M33" s="212">
        <f t="shared" si="14"/>
        <v>0</v>
      </c>
      <c r="N33" s="212">
        <f t="shared" si="14"/>
        <v>0</v>
      </c>
      <c r="O33" s="212">
        <f t="shared" si="14"/>
        <v>0</v>
      </c>
      <c r="P33" s="212">
        <f t="shared" si="14"/>
        <v>0</v>
      </c>
      <c r="Q33" s="212">
        <f t="shared" si="14"/>
        <v>0</v>
      </c>
      <c r="R33" s="207">
        <f t="shared" si="3"/>
        <v>0</v>
      </c>
    </row>
    <row r="34" spans="1:18" ht="34.5" customHeight="1">
      <c r="A34" s="140" t="s">
        <v>22</v>
      </c>
      <c r="B34" s="131" t="s">
        <v>175</v>
      </c>
      <c r="C34" s="133">
        <f aca="true" t="shared" si="16" ref="C34:H34">C35+C36+C37</f>
        <v>0</v>
      </c>
      <c r="D34" s="133">
        <f t="shared" si="16"/>
        <v>0</v>
      </c>
      <c r="E34" s="133">
        <f t="shared" si="16"/>
        <v>0</v>
      </c>
      <c r="F34" s="133">
        <f t="shared" si="16"/>
        <v>0</v>
      </c>
      <c r="G34" s="133">
        <f t="shared" si="16"/>
        <v>0</v>
      </c>
      <c r="H34" s="133">
        <f t="shared" si="16"/>
        <v>0</v>
      </c>
      <c r="I34" s="207">
        <f t="shared" si="15"/>
        <v>0</v>
      </c>
      <c r="J34" s="140" t="s">
        <v>22</v>
      </c>
      <c r="K34" s="131" t="s">
        <v>178</v>
      </c>
      <c r="L34" s="123">
        <f aca="true" t="shared" si="17" ref="L34:Q34">L35+L36+L37</f>
        <v>373571</v>
      </c>
      <c r="M34" s="123">
        <f t="shared" si="17"/>
        <v>1000</v>
      </c>
      <c r="N34" s="123">
        <f t="shared" si="17"/>
        <v>1000</v>
      </c>
      <c r="O34" s="123">
        <f t="shared" si="17"/>
        <v>90</v>
      </c>
      <c r="P34" s="123">
        <f t="shared" si="17"/>
        <v>1150</v>
      </c>
      <c r="Q34" s="123">
        <f t="shared" si="17"/>
        <v>690</v>
      </c>
      <c r="R34" s="207">
        <f t="shared" si="3"/>
        <v>377501</v>
      </c>
    </row>
    <row r="35" spans="1:18" ht="24" customHeight="1">
      <c r="A35" s="209" t="s">
        <v>94</v>
      </c>
      <c r="B35" s="208" t="s">
        <v>304</v>
      </c>
      <c r="C35" s="268"/>
      <c r="D35" s="268"/>
      <c r="E35" s="268"/>
      <c r="F35" s="268"/>
      <c r="G35" s="268"/>
      <c r="H35" s="268"/>
      <c r="I35" s="213">
        <f t="shared" si="15"/>
        <v>0</v>
      </c>
      <c r="J35" s="209" t="s">
        <v>94</v>
      </c>
      <c r="K35" s="208" t="s">
        <v>304</v>
      </c>
      <c r="L35" s="271">
        <v>373571</v>
      </c>
      <c r="M35" s="271">
        <v>1000</v>
      </c>
      <c r="N35" s="271">
        <v>1000</v>
      </c>
      <c r="O35" s="271"/>
      <c r="P35" s="271">
        <v>1150</v>
      </c>
      <c r="Q35" s="271">
        <v>690</v>
      </c>
      <c r="R35" s="213">
        <f t="shared" si="3"/>
        <v>377411</v>
      </c>
    </row>
    <row r="36" spans="1:18" ht="21.75" customHeight="1">
      <c r="A36" s="209" t="s">
        <v>95</v>
      </c>
      <c r="B36" s="208" t="s">
        <v>305</v>
      </c>
      <c r="C36" s="268"/>
      <c r="D36" s="268"/>
      <c r="E36" s="268"/>
      <c r="F36" s="268"/>
      <c r="G36" s="268"/>
      <c r="H36" s="268"/>
      <c r="I36" s="213">
        <f t="shared" si="15"/>
        <v>0</v>
      </c>
      <c r="J36" s="209" t="s">
        <v>95</v>
      </c>
      <c r="K36" s="208" t="s">
        <v>305</v>
      </c>
      <c r="L36" s="271"/>
      <c r="M36" s="271"/>
      <c r="N36" s="271"/>
      <c r="O36" s="271">
        <v>90</v>
      </c>
      <c r="P36" s="271"/>
      <c r="Q36" s="271"/>
      <c r="R36" s="213">
        <f t="shared" si="3"/>
        <v>90</v>
      </c>
    </row>
    <row r="37" spans="1:18" ht="23.25" customHeight="1">
      <c r="A37" s="209" t="s">
        <v>151</v>
      </c>
      <c r="B37" s="208" t="s">
        <v>326</v>
      </c>
      <c r="C37" s="268"/>
      <c r="D37" s="268"/>
      <c r="E37" s="268"/>
      <c r="F37" s="268"/>
      <c r="G37" s="268"/>
      <c r="H37" s="268"/>
      <c r="I37" s="213">
        <f t="shared" si="15"/>
        <v>0</v>
      </c>
      <c r="J37" s="209" t="s">
        <v>151</v>
      </c>
      <c r="K37" s="208" t="s">
        <v>326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>
      <c r="A38" s="140" t="s">
        <v>23</v>
      </c>
      <c r="B38" s="131" t="s">
        <v>252</v>
      </c>
      <c r="C38" s="133">
        <f aca="true" t="shared" si="18" ref="C38:H38">C39+C40+C41</f>
        <v>702332</v>
      </c>
      <c r="D38" s="133">
        <f t="shared" si="18"/>
        <v>0</v>
      </c>
      <c r="E38" s="133">
        <f t="shared" si="18"/>
        <v>0</v>
      </c>
      <c r="F38" s="133">
        <f t="shared" si="18"/>
        <v>0</v>
      </c>
      <c r="G38" s="133">
        <f t="shared" si="18"/>
        <v>0</v>
      </c>
      <c r="H38" s="133">
        <f t="shared" si="18"/>
        <v>0</v>
      </c>
      <c r="I38" s="207">
        <f t="shared" si="15"/>
        <v>702332</v>
      </c>
      <c r="J38" s="140" t="s">
        <v>23</v>
      </c>
      <c r="K38" s="131" t="s">
        <v>177</v>
      </c>
      <c r="L38" s="123">
        <f aca="true" t="shared" si="19" ref="L38:Q38">L39+L40+L41</f>
        <v>59749</v>
      </c>
      <c r="M38" s="123">
        <f t="shared" si="19"/>
        <v>0</v>
      </c>
      <c r="N38" s="123">
        <f t="shared" si="19"/>
        <v>0</v>
      </c>
      <c r="O38" s="123">
        <f t="shared" si="19"/>
        <v>0</v>
      </c>
      <c r="P38" s="123">
        <f t="shared" si="19"/>
        <v>0</v>
      </c>
      <c r="Q38" s="123">
        <f t="shared" si="19"/>
        <v>0</v>
      </c>
      <c r="R38" s="207">
        <f t="shared" si="3"/>
        <v>59749</v>
      </c>
    </row>
    <row r="39" spans="1:18" ht="28.5" customHeight="1">
      <c r="A39" s="209" t="s">
        <v>94</v>
      </c>
      <c r="B39" s="208" t="s">
        <v>304</v>
      </c>
      <c r="C39" s="268">
        <v>702332</v>
      </c>
      <c r="D39" s="268"/>
      <c r="E39" s="268"/>
      <c r="F39" s="268"/>
      <c r="G39" s="268"/>
      <c r="H39" s="268"/>
      <c r="I39" s="213">
        <f t="shared" si="15"/>
        <v>702332</v>
      </c>
      <c r="J39" s="209" t="s">
        <v>94</v>
      </c>
      <c r="K39" s="208" t="s">
        <v>304</v>
      </c>
      <c r="L39" s="271">
        <v>59749</v>
      </c>
      <c r="M39" s="271"/>
      <c r="N39" s="271"/>
      <c r="O39" s="271"/>
      <c r="P39" s="271"/>
      <c r="Q39" s="271"/>
      <c r="R39" s="213">
        <f t="shared" si="3"/>
        <v>59749</v>
      </c>
    </row>
    <row r="40" spans="1:18" ht="24" customHeight="1">
      <c r="A40" s="209" t="s">
        <v>95</v>
      </c>
      <c r="B40" s="208" t="s">
        <v>305</v>
      </c>
      <c r="C40" s="268"/>
      <c r="D40" s="268"/>
      <c r="E40" s="268"/>
      <c r="F40" s="268"/>
      <c r="G40" s="268"/>
      <c r="H40" s="268"/>
      <c r="I40" s="213">
        <f t="shared" si="15"/>
        <v>0</v>
      </c>
      <c r="J40" s="209" t="s">
        <v>95</v>
      </c>
      <c r="K40" s="208" t="s">
        <v>305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>
      <c r="A41" s="209" t="s">
        <v>151</v>
      </c>
      <c r="B41" s="208" t="s">
        <v>326</v>
      </c>
      <c r="C41" s="268"/>
      <c r="D41" s="268"/>
      <c r="E41" s="268"/>
      <c r="F41" s="268"/>
      <c r="G41" s="268"/>
      <c r="H41" s="268"/>
      <c r="I41" s="213">
        <f t="shared" si="15"/>
        <v>0</v>
      </c>
      <c r="J41" s="209" t="s">
        <v>151</v>
      </c>
      <c r="K41" s="208" t="s">
        <v>326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>
      <c r="A42" s="140" t="s">
        <v>24</v>
      </c>
      <c r="B42" s="131" t="s">
        <v>312</v>
      </c>
      <c r="C42" s="133">
        <f aca="true" t="shared" si="20" ref="C42:H42">C43+C44+C45</f>
        <v>0</v>
      </c>
      <c r="D42" s="133">
        <f t="shared" si="20"/>
        <v>0</v>
      </c>
      <c r="E42" s="133">
        <f t="shared" si="20"/>
        <v>0</v>
      </c>
      <c r="F42" s="133">
        <f t="shared" si="20"/>
        <v>0</v>
      </c>
      <c r="G42" s="133">
        <f t="shared" si="20"/>
        <v>0</v>
      </c>
      <c r="H42" s="133">
        <f t="shared" si="20"/>
        <v>0</v>
      </c>
      <c r="I42" s="207">
        <f t="shared" si="15"/>
        <v>0</v>
      </c>
      <c r="J42" s="140" t="s">
        <v>24</v>
      </c>
      <c r="K42" s="131" t="s">
        <v>250</v>
      </c>
      <c r="L42" s="123">
        <f aca="true" t="shared" si="21" ref="L42:Q42">L43+L44+L45</f>
        <v>118072</v>
      </c>
      <c r="M42" s="123">
        <f t="shared" si="21"/>
        <v>0</v>
      </c>
      <c r="N42" s="123">
        <f t="shared" si="21"/>
        <v>0</v>
      </c>
      <c r="O42" s="123">
        <f t="shared" si="21"/>
        <v>0</v>
      </c>
      <c r="P42" s="123">
        <f t="shared" si="21"/>
        <v>0</v>
      </c>
      <c r="Q42" s="123">
        <f t="shared" si="21"/>
        <v>0</v>
      </c>
      <c r="R42" s="207">
        <f t="shared" si="3"/>
        <v>118072</v>
      </c>
    </row>
    <row r="43" spans="1:18" ht="25.5" customHeight="1">
      <c r="A43" s="209" t="s">
        <v>94</v>
      </c>
      <c r="B43" s="208" t="s">
        <v>304</v>
      </c>
      <c r="C43" s="268"/>
      <c r="D43" s="268"/>
      <c r="E43" s="268"/>
      <c r="F43" s="268"/>
      <c r="G43" s="268"/>
      <c r="H43" s="268"/>
      <c r="I43" s="213">
        <f t="shared" si="15"/>
        <v>0</v>
      </c>
      <c r="J43" s="209" t="s">
        <v>94</v>
      </c>
      <c r="K43" s="208" t="s">
        <v>304</v>
      </c>
      <c r="L43" s="271">
        <v>118072</v>
      </c>
      <c r="M43" s="271"/>
      <c r="N43" s="271"/>
      <c r="O43" s="271"/>
      <c r="P43" s="271"/>
      <c r="Q43" s="271"/>
      <c r="R43" s="213">
        <f t="shared" si="3"/>
        <v>118072</v>
      </c>
    </row>
    <row r="44" spans="1:18" ht="24.75" customHeight="1">
      <c r="A44" s="209" t="s">
        <v>95</v>
      </c>
      <c r="B44" s="208" t="s">
        <v>305</v>
      </c>
      <c r="C44" s="268"/>
      <c r="D44" s="268"/>
      <c r="E44" s="268"/>
      <c r="F44" s="268"/>
      <c r="G44" s="268"/>
      <c r="H44" s="268"/>
      <c r="I44" s="213">
        <f t="shared" si="15"/>
        <v>0</v>
      </c>
      <c r="J44" s="209" t="s">
        <v>95</v>
      </c>
      <c r="K44" s="208" t="s">
        <v>305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>
      <c r="A45" s="209" t="s">
        <v>151</v>
      </c>
      <c r="B45" s="208" t="s">
        <v>326</v>
      </c>
      <c r="C45" s="268"/>
      <c r="D45" s="268"/>
      <c r="E45" s="268"/>
      <c r="F45" s="268"/>
      <c r="G45" s="268"/>
      <c r="H45" s="268"/>
      <c r="I45" s="213">
        <f t="shared" si="15"/>
        <v>0</v>
      </c>
      <c r="J45" s="209" t="s">
        <v>151</v>
      </c>
      <c r="K45" s="208" t="s">
        <v>326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>
      <c r="A46" s="140" t="s">
        <v>25</v>
      </c>
      <c r="B46" s="131" t="s">
        <v>313</v>
      </c>
      <c r="C46" s="133">
        <f aca="true" t="shared" si="22" ref="C46:H46">C47+C48+C49</f>
        <v>29328</v>
      </c>
      <c r="D46" s="133">
        <f t="shared" si="22"/>
        <v>0</v>
      </c>
      <c r="E46" s="133">
        <f t="shared" si="22"/>
        <v>0</v>
      </c>
      <c r="F46" s="133">
        <f t="shared" si="22"/>
        <v>0</v>
      </c>
      <c r="G46" s="133">
        <f t="shared" si="22"/>
        <v>0</v>
      </c>
      <c r="H46" s="133">
        <f t="shared" si="22"/>
        <v>0</v>
      </c>
      <c r="I46" s="207">
        <f t="shared" si="15"/>
        <v>29328</v>
      </c>
      <c r="J46" s="140" t="s">
        <v>25</v>
      </c>
      <c r="K46" s="131" t="s">
        <v>325</v>
      </c>
      <c r="L46" s="123">
        <f aca="true" t="shared" si="23" ref="L46:Q46">L47+L48+L49</f>
        <v>176338</v>
      </c>
      <c r="M46" s="123">
        <f t="shared" si="23"/>
        <v>0</v>
      </c>
      <c r="N46" s="123">
        <f t="shared" si="23"/>
        <v>0</v>
      </c>
      <c r="O46" s="123">
        <f t="shared" si="23"/>
        <v>0</v>
      </c>
      <c r="P46" s="123">
        <f t="shared" si="23"/>
        <v>0</v>
      </c>
      <c r="Q46" s="123">
        <f t="shared" si="23"/>
        <v>0</v>
      </c>
      <c r="R46" s="207">
        <f t="shared" si="3"/>
        <v>176338</v>
      </c>
    </row>
    <row r="47" spans="1:18" ht="24.75" customHeight="1">
      <c r="A47" s="209" t="s">
        <v>94</v>
      </c>
      <c r="B47" s="208" t="s">
        <v>304</v>
      </c>
      <c r="C47" s="268">
        <v>29328</v>
      </c>
      <c r="D47" s="268"/>
      <c r="E47" s="268"/>
      <c r="F47" s="268"/>
      <c r="G47" s="268"/>
      <c r="H47" s="268"/>
      <c r="I47" s="213">
        <f t="shared" si="15"/>
        <v>29328</v>
      </c>
      <c r="J47" s="209" t="s">
        <v>94</v>
      </c>
      <c r="K47" s="208" t="s">
        <v>304</v>
      </c>
      <c r="L47" s="271">
        <v>176338</v>
      </c>
      <c r="M47" s="271"/>
      <c r="N47" s="271"/>
      <c r="O47" s="271"/>
      <c r="P47" s="271"/>
      <c r="Q47" s="271"/>
      <c r="R47" s="213">
        <f t="shared" si="3"/>
        <v>176338</v>
      </c>
    </row>
    <row r="48" spans="1:18" ht="24" customHeight="1">
      <c r="A48" s="209" t="s">
        <v>95</v>
      </c>
      <c r="B48" s="208" t="s">
        <v>305</v>
      </c>
      <c r="C48" s="268"/>
      <c r="D48" s="268"/>
      <c r="E48" s="268"/>
      <c r="F48" s="268"/>
      <c r="G48" s="268"/>
      <c r="H48" s="268"/>
      <c r="I48" s="213">
        <f t="shared" si="15"/>
        <v>0</v>
      </c>
      <c r="J48" s="209" t="s">
        <v>95</v>
      </c>
      <c r="K48" s="208" t="s">
        <v>305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>
      <c r="A49" s="209" t="s">
        <v>151</v>
      </c>
      <c r="B49" s="208" t="s">
        <v>326</v>
      </c>
      <c r="C49" s="268"/>
      <c r="D49" s="268"/>
      <c r="E49" s="268"/>
      <c r="F49" s="268"/>
      <c r="G49" s="268"/>
      <c r="H49" s="268"/>
      <c r="I49" s="213">
        <f t="shared" si="15"/>
        <v>0</v>
      </c>
      <c r="J49" s="209" t="s">
        <v>151</v>
      </c>
      <c r="K49" s="208" t="s">
        <v>326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>
      <c r="A50" s="78" t="s">
        <v>33</v>
      </c>
      <c r="B50" s="90" t="s">
        <v>317</v>
      </c>
      <c r="C50" s="139">
        <f aca="true" t="shared" si="24" ref="C50:H53">C34+C38+C42+C46</f>
        <v>731660</v>
      </c>
      <c r="D50" s="139">
        <f t="shared" si="24"/>
        <v>0</v>
      </c>
      <c r="E50" s="139">
        <f t="shared" si="24"/>
        <v>0</v>
      </c>
      <c r="F50" s="139">
        <f t="shared" si="24"/>
        <v>0</v>
      </c>
      <c r="G50" s="139">
        <f t="shared" si="24"/>
        <v>0</v>
      </c>
      <c r="H50" s="139">
        <f t="shared" si="24"/>
        <v>0</v>
      </c>
      <c r="I50" s="207">
        <f t="shared" si="15"/>
        <v>731660</v>
      </c>
      <c r="J50" s="78" t="s">
        <v>227</v>
      </c>
      <c r="K50" s="90" t="s">
        <v>323</v>
      </c>
      <c r="L50" s="139">
        <f>L34+L38+L42+L46</f>
        <v>727730</v>
      </c>
      <c r="M50" s="139">
        <f aca="true" t="shared" si="25" ref="M50:R53">M34+M38+M42+M46</f>
        <v>1000</v>
      </c>
      <c r="N50" s="139">
        <f t="shared" si="25"/>
        <v>1000</v>
      </c>
      <c r="O50" s="139">
        <f t="shared" si="25"/>
        <v>90</v>
      </c>
      <c r="P50" s="139">
        <f t="shared" si="25"/>
        <v>1150</v>
      </c>
      <c r="Q50" s="139">
        <f t="shared" si="25"/>
        <v>690</v>
      </c>
      <c r="R50" s="139">
        <f t="shared" si="25"/>
        <v>731660</v>
      </c>
    </row>
    <row r="51" spans="1:18" ht="25.5" customHeight="1">
      <c r="A51" s="211" t="s">
        <v>94</v>
      </c>
      <c r="B51" s="210" t="s">
        <v>304</v>
      </c>
      <c r="C51" s="212">
        <f t="shared" si="24"/>
        <v>731660</v>
      </c>
      <c r="D51" s="212">
        <f t="shared" si="24"/>
        <v>0</v>
      </c>
      <c r="E51" s="212">
        <f t="shared" si="24"/>
        <v>0</v>
      </c>
      <c r="F51" s="212">
        <f t="shared" si="24"/>
        <v>0</v>
      </c>
      <c r="G51" s="212">
        <f t="shared" si="24"/>
        <v>0</v>
      </c>
      <c r="H51" s="212">
        <f t="shared" si="24"/>
        <v>0</v>
      </c>
      <c r="I51" s="207">
        <f t="shared" si="15"/>
        <v>731660</v>
      </c>
      <c r="J51" s="211" t="s">
        <v>94</v>
      </c>
      <c r="K51" s="210" t="s">
        <v>304</v>
      </c>
      <c r="L51" s="212">
        <f>L35+L39+L43+L47</f>
        <v>727730</v>
      </c>
      <c r="M51" s="212">
        <f t="shared" si="25"/>
        <v>1000</v>
      </c>
      <c r="N51" s="212">
        <f t="shared" si="25"/>
        <v>1000</v>
      </c>
      <c r="O51" s="212">
        <f t="shared" si="25"/>
        <v>0</v>
      </c>
      <c r="P51" s="212">
        <f t="shared" si="25"/>
        <v>1150</v>
      </c>
      <c r="Q51" s="212">
        <f t="shared" si="25"/>
        <v>690</v>
      </c>
      <c r="R51" s="213">
        <f t="shared" si="3"/>
        <v>731570</v>
      </c>
    </row>
    <row r="52" spans="1:18" ht="23.25" customHeight="1">
      <c r="A52" s="211" t="s">
        <v>95</v>
      </c>
      <c r="B52" s="210" t="s">
        <v>305</v>
      </c>
      <c r="C52" s="212">
        <f t="shared" si="24"/>
        <v>0</v>
      </c>
      <c r="D52" s="212">
        <f t="shared" si="24"/>
        <v>0</v>
      </c>
      <c r="E52" s="212">
        <f t="shared" si="24"/>
        <v>0</v>
      </c>
      <c r="F52" s="212">
        <f t="shared" si="24"/>
        <v>0</v>
      </c>
      <c r="G52" s="212">
        <f t="shared" si="24"/>
        <v>0</v>
      </c>
      <c r="H52" s="212">
        <f t="shared" si="24"/>
        <v>0</v>
      </c>
      <c r="I52" s="207">
        <f t="shared" si="15"/>
        <v>0</v>
      </c>
      <c r="J52" s="211" t="s">
        <v>95</v>
      </c>
      <c r="K52" s="210" t="s">
        <v>305</v>
      </c>
      <c r="L52" s="212">
        <f>L36+L40+L44+L48</f>
        <v>0</v>
      </c>
      <c r="M52" s="212">
        <f t="shared" si="25"/>
        <v>0</v>
      </c>
      <c r="N52" s="212">
        <f t="shared" si="25"/>
        <v>0</v>
      </c>
      <c r="O52" s="212">
        <f t="shared" si="25"/>
        <v>90</v>
      </c>
      <c r="P52" s="212">
        <f t="shared" si="25"/>
        <v>0</v>
      </c>
      <c r="Q52" s="212">
        <f t="shared" si="25"/>
        <v>0</v>
      </c>
      <c r="R52" s="213">
        <f t="shared" si="3"/>
        <v>90</v>
      </c>
    </row>
    <row r="53" spans="1:18" ht="24.75" customHeight="1">
      <c r="A53" s="211" t="s">
        <v>151</v>
      </c>
      <c r="B53" s="210" t="s">
        <v>326</v>
      </c>
      <c r="C53" s="212">
        <f t="shared" si="24"/>
        <v>0</v>
      </c>
      <c r="D53" s="212">
        <f t="shared" si="24"/>
        <v>0</v>
      </c>
      <c r="E53" s="212">
        <f t="shared" si="24"/>
        <v>0</v>
      </c>
      <c r="F53" s="212">
        <f t="shared" si="24"/>
        <v>0</v>
      </c>
      <c r="G53" s="212">
        <f t="shared" si="24"/>
        <v>0</v>
      </c>
      <c r="H53" s="212">
        <f t="shared" si="24"/>
        <v>0</v>
      </c>
      <c r="I53" s="207">
        <f t="shared" si="15"/>
        <v>0</v>
      </c>
      <c r="J53" s="211" t="s">
        <v>151</v>
      </c>
      <c r="K53" s="210" t="s">
        <v>326</v>
      </c>
      <c r="L53" s="212">
        <f>L37+L41+L45+L49</f>
        <v>0</v>
      </c>
      <c r="M53" s="212">
        <f t="shared" si="25"/>
        <v>0</v>
      </c>
      <c r="N53" s="212">
        <f t="shared" si="25"/>
        <v>0</v>
      </c>
      <c r="O53" s="212">
        <f t="shared" si="25"/>
        <v>0</v>
      </c>
      <c r="P53" s="212">
        <f t="shared" si="25"/>
        <v>0</v>
      </c>
      <c r="Q53" s="212">
        <f t="shared" si="25"/>
        <v>0</v>
      </c>
      <c r="R53" s="213">
        <f t="shared" si="3"/>
        <v>0</v>
      </c>
    </row>
    <row r="54" spans="1:18" ht="30" customHeight="1">
      <c r="A54" s="398" t="s">
        <v>315</v>
      </c>
      <c r="B54" s="399"/>
      <c r="C54" s="141">
        <f aca="true" t="shared" si="26" ref="C54:H57">C30+C50</f>
        <v>1670610</v>
      </c>
      <c r="D54" s="141">
        <f t="shared" si="26"/>
        <v>6483</v>
      </c>
      <c r="E54" s="141">
        <f t="shared" si="26"/>
        <v>5</v>
      </c>
      <c r="F54" s="141">
        <f t="shared" si="26"/>
        <v>13268</v>
      </c>
      <c r="G54" s="141">
        <f t="shared" si="26"/>
        <v>6386</v>
      </c>
      <c r="H54" s="141">
        <f t="shared" si="26"/>
        <v>38006</v>
      </c>
      <c r="I54" s="216">
        <f t="shared" si="15"/>
        <v>1734758</v>
      </c>
      <c r="J54" s="398" t="s">
        <v>324</v>
      </c>
      <c r="K54" s="399"/>
      <c r="L54" s="141">
        <f aca="true" t="shared" si="27" ref="L54:Q57">L30+L50</f>
        <v>1334770</v>
      </c>
      <c r="M54" s="141">
        <f t="shared" si="27"/>
        <v>104216</v>
      </c>
      <c r="N54" s="141">
        <f t="shared" si="27"/>
        <v>123421</v>
      </c>
      <c r="O54" s="141">
        <f t="shared" si="27"/>
        <v>47291</v>
      </c>
      <c r="P54" s="141">
        <f t="shared" si="27"/>
        <v>27488</v>
      </c>
      <c r="Q54" s="141">
        <f t="shared" si="27"/>
        <v>97572</v>
      </c>
      <c r="R54" s="216">
        <f t="shared" si="3"/>
        <v>1734758</v>
      </c>
    </row>
    <row r="55" spans="1:18" ht="26.25" customHeight="1">
      <c r="A55" s="217" t="s">
        <v>94</v>
      </c>
      <c r="B55" s="214" t="s">
        <v>304</v>
      </c>
      <c r="C55" s="215">
        <f t="shared" si="26"/>
        <v>1634287</v>
      </c>
      <c r="D55" s="215">
        <f t="shared" si="26"/>
        <v>6483</v>
      </c>
      <c r="E55" s="215">
        <f t="shared" si="26"/>
        <v>5</v>
      </c>
      <c r="F55" s="215">
        <f t="shared" si="26"/>
        <v>0</v>
      </c>
      <c r="G55" s="215">
        <f t="shared" si="26"/>
        <v>6386</v>
      </c>
      <c r="H55" s="215">
        <f t="shared" si="26"/>
        <v>38006</v>
      </c>
      <c r="I55" s="218">
        <f t="shared" si="15"/>
        <v>1685167</v>
      </c>
      <c r="J55" s="217" t="s">
        <v>94</v>
      </c>
      <c r="K55" s="214" t="s">
        <v>304</v>
      </c>
      <c r="L55" s="215">
        <f t="shared" si="27"/>
        <v>1332470</v>
      </c>
      <c r="M55" s="215">
        <f t="shared" si="27"/>
        <v>104216</v>
      </c>
      <c r="N55" s="215">
        <f t="shared" si="27"/>
        <v>123421</v>
      </c>
      <c r="O55" s="215">
        <f t="shared" si="27"/>
        <v>0</v>
      </c>
      <c r="P55" s="215">
        <f t="shared" si="27"/>
        <v>27488</v>
      </c>
      <c r="Q55" s="215">
        <f t="shared" si="27"/>
        <v>97572</v>
      </c>
      <c r="R55" s="218">
        <f t="shared" si="3"/>
        <v>1685167</v>
      </c>
    </row>
    <row r="56" spans="1:18" ht="24" customHeight="1">
      <c r="A56" s="217" t="s">
        <v>95</v>
      </c>
      <c r="B56" s="214" t="s">
        <v>305</v>
      </c>
      <c r="C56" s="215">
        <f t="shared" si="26"/>
        <v>36323</v>
      </c>
      <c r="D56" s="215">
        <f t="shared" si="26"/>
        <v>0</v>
      </c>
      <c r="E56" s="215">
        <f t="shared" si="26"/>
        <v>0</v>
      </c>
      <c r="F56" s="215">
        <f t="shared" si="26"/>
        <v>13268</v>
      </c>
      <c r="G56" s="215">
        <f t="shared" si="26"/>
        <v>0</v>
      </c>
      <c r="H56" s="215">
        <f t="shared" si="26"/>
        <v>0</v>
      </c>
      <c r="I56" s="218">
        <f t="shared" si="15"/>
        <v>49591</v>
      </c>
      <c r="J56" s="217" t="s">
        <v>95</v>
      </c>
      <c r="K56" s="214" t="s">
        <v>305</v>
      </c>
      <c r="L56" s="215">
        <f t="shared" si="27"/>
        <v>2300</v>
      </c>
      <c r="M56" s="215">
        <f t="shared" si="27"/>
        <v>0</v>
      </c>
      <c r="N56" s="215">
        <f t="shared" si="27"/>
        <v>0</v>
      </c>
      <c r="O56" s="215">
        <f t="shared" si="27"/>
        <v>47291</v>
      </c>
      <c r="P56" s="215">
        <f t="shared" si="27"/>
        <v>0</v>
      </c>
      <c r="Q56" s="215">
        <f t="shared" si="27"/>
        <v>0</v>
      </c>
      <c r="R56" s="218">
        <f t="shared" si="3"/>
        <v>49591</v>
      </c>
    </row>
    <row r="57" spans="1:18" ht="27" customHeight="1">
      <c r="A57" s="217" t="s">
        <v>151</v>
      </c>
      <c r="B57" s="214" t="s">
        <v>326</v>
      </c>
      <c r="C57" s="215">
        <f t="shared" si="26"/>
        <v>0</v>
      </c>
      <c r="D57" s="215">
        <f t="shared" si="26"/>
        <v>0</v>
      </c>
      <c r="E57" s="215">
        <f t="shared" si="26"/>
        <v>0</v>
      </c>
      <c r="F57" s="215">
        <f t="shared" si="26"/>
        <v>0</v>
      </c>
      <c r="G57" s="215">
        <f t="shared" si="26"/>
        <v>0</v>
      </c>
      <c r="H57" s="215">
        <f t="shared" si="26"/>
        <v>0</v>
      </c>
      <c r="I57" s="218">
        <f t="shared" si="15"/>
        <v>0</v>
      </c>
      <c r="J57" s="217" t="s">
        <v>151</v>
      </c>
      <c r="K57" s="214" t="s">
        <v>326</v>
      </c>
      <c r="L57" s="215">
        <f t="shared" si="27"/>
        <v>0</v>
      </c>
      <c r="M57" s="215">
        <f t="shared" si="27"/>
        <v>0</v>
      </c>
      <c r="N57" s="215">
        <f t="shared" si="27"/>
        <v>0</v>
      </c>
      <c r="O57" s="215">
        <f t="shared" si="27"/>
        <v>0</v>
      </c>
      <c r="P57" s="215">
        <f t="shared" si="27"/>
        <v>0</v>
      </c>
      <c r="Q57" s="215">
        <f t="shared" si="27"/>
        <v>0</v>
      </c>
      <c r="R57" s="218">
        <f t="shared" si="3"/>
        <v>0</v>
      </c>
    </row>
  </sheetData>
  <sheetProtection/>
  <mergeCells count="8">
    <mergeCell ref="A26:I29"/>
    <mergeCell ref="A54:B54"/>
    <mergeCell ref="J54:K54"/>
    <mergeCell ref="A1:R1"/>
    <mergeCell ref="A3:B5"/>
    <mergeCell ref="C3:I4"/>
    <mergeCell ref="J3:K5"/>
    <mergeCell ref="L3:R4"/>
  </mergeCells>
  <printOptions/>
  <pageMargins left="0.25" right="0.19" top="0.22" bottom="0.19" header="0.17" footer="0.17"/>
  <pageSetup horizontalDpi="600" verticalDpi="600" orientation="landscape" paperSize="8" scale="50" r:id="rId1"/>
  <headerFooter alignWithMargins="0">
    <oddHeader>&amp;LVámospércs Városi Önkormányzat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43.7109375" style="0" customWidth="1"/>
    <col min="3" max="3" width="20.28125" style="0" customWidth="1"/>
    <col min="4" max="5" width="18.421875" style="0" customWidth="1"/>
    <col min="6" max="6" width="21.140625" style="0" customWidth="1"/>
  </cols>
  <sheetData>
    <row r="2" spans="1:6" ht="51" customHeight="1">
      <c r="A2" s="475" t="s">
        <v>386</v>
      </c>
      <c r="B2" s="475"/>
      <c r="C2" s="475"/>
      <c r="D2" s="475"/>
      <c r="E2" s="475"/>
      <c r="F2" s="475"/>
    </row>
    <row r="3" ht="16.5" customHeight="1"/>
    <row r="4" ht="12.75">
      <c r="F4" s="135" t="s">
        <v>79</v>
      </c>
    </row>
    <row r="5" spans="1:6" ht="15.75" customHeight="1">
      <c r="A5" s="472" t="s">
        <v>60</v>
      </c>
      <c r="B5" s="472" t="s">
        <v>145</v>
      </c>
      <c r="C5" s="472" t="s">
        <v>493</v>
      </c>
      <c r="D5" s="472" t="s">
        <v>562</v>
      </c>
      <c r="E5" s="473" t="s">
        <v>563</v>
      </c>
      <c r="F5" s="472" t="s">
        <v>564</v>
      </c>
    </row>
    <row r="6" spans="1:6" ht="76.5" customHeight="1">
      <c r="A6" s="472"/>
      <c r="B6" s="472"/>
      <c r="C6" s="472"/>
      <c r="D6" s="472"/>
      <c r="E6" s="474"/>
      <c r="F6" s="472"/>
    </row>
    <row r="7" spans="1:6" ht="76.5" customHeight="1">
      <c r="A7" s="125" t="s">
        <v>22</v>
      </c>
      <c r="B7" s="131" t="s">
        <v>301</v>
      </c>
      <c r="C7" s="132">
        <v>1334770</v>
      </c>
      <c r="D7" s="132">
        <v>846726</v>
      </c>
      <c r="E7" s="132">
        <v>515708</v>
      </c>
      <c r="F7" s="133">
        <f aca="true" t="shared" si="0" ref="F7:F12">E7+D7-C7</f>
        <v>27664</v>
      </c>
    </row>
    <row r="8" spans="1:6" ht="63" customHeight="1">
      <c r="A8" s="125" t="s">
        <v>23</v>
      </c>
      <c r="B8" s="131" t="s">
        <v>138</v>
      </c>
      <c r="C8" s="132">
        <v>104216</v>
      </c>
      <c r="D8" s="132">
        <v>6483</v>
      </c>
      <c r="E8" s="132">
        <v>91303</v>
      </c>
      <c r="F8" s="133">
        <f t="shared" si="0"/>
        <v>-6430</v>
      </c>
    </row>
    <row r="9" spans="1:6" ht="58.5" customHeight="1">
      <c r="A9" s="125" t="s">
        <v>24</v>
      </c>
      <c r="B9" s="131" t="s">
        <v>302</v>
      </c>
      <c r="C9" s="132">
        <v>123421</v>
      </c>
      <c r="D9" s="132">
        <v>5</v>
      </c>
      <c r="E9" s="132">
        <v>122537</v>
      </c>
      <c r="F9" s="133">
        <f t="shared" si="0"/>
        <v>-879</v>
      </c>
    </row>
    <row r="10" spans="1:6" ht="60.75" customHeight="1">
      <c r="A10" s="125" t="s">
        <v>25</v>
      </c>
      <c r="B10" s="131" t="s">
        <v>360</v>
      </c>
      <c r="C10" s="132">
        <v>47291</v>
      </c>
      <c r="D10" s="132">
        <v>23345</v>
      </c>
      <c r="E10" s="132">
        <v>21127</v>
      </c>
      <c r="F10" s="133">
        <f t="shared" si="0"/>
        <v>-2819</v>
      </c>
    </row>
    <row r="11" spans="1:6" ht="58.5" customHeight="1">
      <c r="A11" s="125" t="s">
        <v>31</v>
      </c>
      <c r="B11" s="131" t="s">
        <v>139</v>
      </c>
      <c r="C11" s="132">
        <v>27488</v>
      </c>
      <c r="D11" s="132">
        <v>6386</v>
      </c>
      <c r="E11" s="132">
        <v>7523</v>
      </c>
      <c r="F11" s="133">
        <f t="shared" si="0"/>
        <v>-13579</v>
      </c>
    </row>
    <row r="12" spans="1:6" ht="56.25" customHeight="1">
      <c r="A12" s="125" t="s">
        <v>26</v>
      </c>
      <c r="B12" s="131" t="s">
        <v>140</v>
      </c>
      <c r="C12" s="132">
        <v>97572</v>
      </c>
      <c r="D12" s="132">
        <v>38006</v>
      </c>
      <c r="E12" s="132">
        <v>55609</v>
      </c>
      <c r="F12" s="133">
        <f t="shared" si="0"/>
        <v>-3957</v>
      </c>
    </row>
    <row r="13" spans="1:6" ht="55.5" customHeight="1">
      <c r="A13" s="472" t="s">
        <v>82</v>
      </c>
      <c r="B13" s="472"/>
      <c r="C13" s="134">
        <f>C7+C8+C9+C10+C11+C12</f>
        <v>1734758</v>
      </c>
      <c r="D13" s="134">
        <f>D7+D8+D9+D10+D11+D12</f>
        <v>920951</v>
      </c>
      <c r="E13" s="134">
        <f>E7+E8+E9+E10+E11+E12</f>
        <v>813807</v>
      </c>
      <c r="F13" s="134">
        <f>F7+F8+F9+F10+F11+F12</f>
        <v>0</v>
      </c>
    </row>
  </sheetData>
  <sheetProtection/>
  <mergeCells count="8">
    <mergeCell ref="A13:B13"/>
    <mergeCell ref="E5:E6"/>
    <mergeCell ref="A2:F2"/>
    <mergeCell ref="A5:A6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&amp;LVámospércs Városi Önkormányzat&amp;R4.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45" sqref="D45"/>
    </sheetView>
  </sheetViews>
  <sheetFormatPr defaultColWidth="8.00390625" defaultRowHeight="12.75"/>
  <cols>
    <col min="1" max="1" width="10.421875" style="11" customWidth="1"/>
    <col min="2" max="2" width="56.57421875" style="12" customWidth="1"/>
    <col min="3" max="3" width="21.7109375" style="7" customWidth="1"/>
    <col min="4" max="4" width="18.7109375" style="6" customWidth="1"/>
    <col min="5" max="16384" width="8.00390625" style="6" customWidth="1"/>
  </cols>
  <sheetData>
    <row r="1" spans="1:4" s="7" customFormat="1" ht="78.75" customHeight="1">
      <c r="A1" s="477" t="s">
        <v>339</v>
      </c>
      <c r="B1" s="477"/>
      <c r="C1" s="477"/>
      <c r="D1" s="477"/>
    </row>
    <row r="2" spans="1:4" ht="2.25" customHeight="1">
      <c r="A2" s="8"/>
      <c r="B2" s="9"/>
      <c r="D2" s="305" t="s">
        <v>79</v>
      </c>
    </row>
    <row r="3" spans="1:4" s="7" customFormat="1" ht="19.5" customHeight="1">
      <c r="A3" s="480" t="s">
        <v>60</v>
      </c>
      <c r="B3" s="481" t="s">
        <v>61</v>
      </c>
      <c r="C3" s="476" t="s">
        <v>62</v>
      </c>
      <c r="D3" s="476" t="s">
        <v>494</v>
      </c>
    </row>
    <row r="4" spans="1:4" s="7" customFormat="1" ht="21" customHeight="1">
      <c r="A4" s="480"/>
      <c r="B4" s="481"/>
      <c r="C4" s="476"/>
      <c r="D4" s="476"/>
    </row>
    <row r="5" spans="1:4" s="7" customFormat="1" ht="38.25" customHeight="1">
      <c r="A5" s="480"/>
      <c r="B5" s="481"/>
      <c r="C5" s="476"/>
      <c r="D5" s="476"/>
    </row>
    <row r="6" spans="1:4" ht="20.25" customHeight="1" hidden="1">
      <c r="A6" s="15" t="s">
        <v>20</v>
      </c>
      <c r="B6" s="16" t="s">
        <v>63</v>
      </c>
      <c r="C6" s="17"/>
      <c r="D6" s="17"/>
    </row>
    <row r="7" spans="1:4" s="10" customFormat="1" ht="27" customHeight="1" hidden="1">
      <c r="A7" s="15" t="s">
        <v>22</v>
      </c>
      <c r="B7" s="18" t="s">
        <v>64</v>
      </c>
      <c r="C7" s="17"/>
      <c r="D7" s="17"/>
    </row>
    <row r="8" spans="1:4" ht="25.5" customHeight="1" hidden="1">
      <c r="A8" s="19"/>
      <c r="B8" s="20" t="s">
        <v>65</v>
      </c>
      <c r="C8" s="21"/>
      <c r="D8" s="21"/>
    </row>
    <row r="9" spans="1:4" s="10" customFormat="1" ht="15" customHeight="1" hidden="1">
      <c r="A9" s="15" t="s">
        <v>23</v>
      </c>
      <c r="B9" s="18" t="s">
        <v>66</v>
      </c>
      <c r="C9" s="17"/>
      <c r="D9" s="17"/>
    </row>
    <row r="10" spans="1:4" s="10" customFormat="1" ht="17.25" customHeight="1" hidden="1">
      <c r="A10" s="15"/>
      <c r="B10" s="22" t="s">
        <v>67</v>
      </c>
      <c r="C10" s="17"/>
      <c r="D10" s="17"/>
    </row>
    <row r="11" spans="1:4" ht="16.5" customHeight="1" hidden="1">
      <c r="A11" s="15"/>
      <c r="B11" s="478" t="s">
        <v>68</v>
      </c>
      <c r="C11" s="23">
        <v>0</v>
      </c>
      <c r="D11" s="23">
        <v>0</v>
      </c>
    </row>
    <row r="12" spans="1:4" ht="16.5" customHeight="1" hidden="1">
      <c r="A12" s="15"/>
      <c r="B12" s="478"/>
      <c r="C12" s="24"/>
      <c r="D12" s="24"/>
    </row>
    <row r="13" spans="1:4" ht="40.5" customHeight="1">
      <c r="A13" s="19" t="s">
        <v>22</v>
      </c>
      <c r="B13" s="22" t="s">
        <v>180</v>
      </c>
      <c r="C13" s="25">
        <v>74563</v>
      </c>
      <c r="D13" s="25">
        <v>90563</v>
      </c>
    </row>
    <row r="14" spans="1:4" ht="45.75" customHeight="1">
      <c r="A14" s="19" t="s">
        <v>23</v>
      </c>
      <c r="B14" s="22" t="s">
        <v>181</v>
      </c>
      <c r="C14" s="25">
        <v>250087</v>
      </c>
      <c r="D14" s="25">
        <v>238887</v>
      </c>
    </row>
    <row r="15" spans="1:4" ht="45.75" customHeight="1">
      <c r="A15" s="19" t="s">
        <v>24</v>
      </c>
      <c r="B15" s="137" t="s">
        <v>518</v>
      </c>
      <c r="C15" s="25">
        <v>4643</v>
      </c>
      <c r="D15" s="25">
        <v>13143</v>
      </c>
    </row>
    <row r="16" spans="1:4" s="7" customFormat="1" ht="45" customHeight="1">
      <c r="A16" s="19" t="s">
        <v>25</v>
      </c>
      <c r="B16" s="22" t="s">
        <v>387</v>
      </c>
      <c r="C16" s="25">
        <v>10000</v>
      </c>
      <c r="D16" s="25">
        <v>9480</v>
      </c>
    </row>
    <row r="17" spans="1:4" s="7" customFormat="1" ht="42" customHeight="1">
      <c r="A17" s="19" t="s">
        <v>31</v>
      </c>
      <c r="B17" s="26" t="s">
        <v>388</v>
      </c>
      <c r="C17" s="25">
        <v>4000</v>
      </c>
      <c r="D17" s="25">
        <v>4000</v>
      </c>
    </row>
    <row r="18" spans="1:4" s="7" customFormat="1" ht="42" customHeight="1">
      <c r="A18" s="19" t="s">
        <v>26</v>
      </c>
      <c r="B18" s="26" t="s">
        <v>389</v>
      </c>
      <c r="C18" s="25">
        <v>1000</v>
      </c>
      <c r="D18" s="25">
        <v>1000</v>
      </c>
    </row>
    <row r="19" spans="1:4" s="7" customFormat="1" ht="47.25" customHeight="1">
      <c r="A19" s="19" t="s">
        <v>27</v>
      </c>
      <c r="B19" s="26" t="s">
        <v>390</v>
      </c>
      <c r="C19" s="25">
        <v>1000</v>
      </c>
      <c r="D19" s="25">
        <v>1000</v>
      </c>
    </row>
    <row r="20" spans="1:4" s="7" customFormat="1" ht="44.25" customHeight="1">
      <c r="A20" s="19" t="s">
        <v>28</v>
      </c>
      <c r="B20" s="26" t="s">
        <v>391</v>
      </c>
      <c r="C20" s="25">
        <v>1000</v>
      </c>
      <c r="D20" s="25">
        <v>1000</v>
      </c>
    </row>
    <row r="21" spans="1:4" s="7" customFormat="1" ht="42" customHeight="1">
      <c r="A21" s="19" t="s">
        <v>32</v>
      </c>
      <c r="B21" s="26" t="s">
        <v>392</v>
      </c>
      <c r="C21" s="25">
        <v>1000</v>
      </c>
      <c r="D21" s="25">
        <v>90</v>
      </c>
    </row>
    <row r="22" spans="1:4" s="7" customFormat="1" ht="42" customHeight="1">
      <c r="A22" s="19" t="s">
        <v>69</v>
      </c>
      <c r="B22" s="26" t="s">
        <v>517</v>
      </c>
      <c r="C22" s="25">
        <v>1000</v>
      </c>
      <c r="D22" s="25">
        <v>2254</v>
      </c>
    </row>
    <row r="23" spans="1:4" s="7" customFormat="1" ht="48.75" customHeight="1">
      <c r="A23" s="19" t="s">
        <v>70</v>
      </c>
      <c r="B23" s="26" t="s">
        <v>393</v>
      </c>
      <c r="C23" s="25">
        <v>1000</v>
      </c>
      <c r="D23" s="25">
        <v>690</v>
      </c>
    </row>
    <row r="24" spans="1:4" s="7" customFormat="1" ht="48.75" customHeight="1">
      <c r="A24" s="19" t="s">
        <v>71</v>
      </c>
      <c r="B24" s="26" t="s">
        <v>513</v>
      </c>
      <c r="C24" s="25"/>
      <c r="D24" s="25">
        <v>480</v>
      </c>
    </row>
    <row r="25" spans="1:4" s="7" customFormat="1" ht="48.75" customHeight="1">
      <c r="A25" s="19" t="s">
        <v>72</v>
      </c>
      <c r="B25" s="26" t="s">
        <v>514</v>
      </c>
      <c r="C25" s="25"/>
      <c r="D25" s="25">
        <v>40</v>
      </c>
    </row>
    <row r="26" spans="1:4" s="7" customFormat="1" ht="48.75" customHeight="1">
      <c r="A26" s="19" t="s">
        <v>73</v>
      </c>
      <c r="B26" s="26" t="s">
        <v>516</v>
      </c>
      <c r="C26" s="25"/>
      <c r="D26" s="25">
        <v>5274</v>
      </c>
    </row>
    <row r="27" spans="1:4" s="7" customFormat="1" ht="48.75" customHeight="1">
      <c r="A27" s="19" t="s">
        <v>74</v>
      </c>
      <c r="B27" s="26" t="s">
        <v>515</v>
      </c>
      <c r="C27" s="25"/>
      <c r="D27" s="25">
        <v>8900</v>
      </c>
    </row>
    <row r="28" spans="1:4" s="7" customFormat="1" ht="48.75" customHeight="1">
      <c r="A28" s="19" t="s">
        <v>75</v>
      </c>
      <c r="B28" s="26" t="s">
        <v>569</v>
      </c>
      <c r="C28" s="25"/>
      <c r="D28" s="25">
        <v>700</v>
      </c>
    </row>
    <row r="29" spans="1:4" ht="39" customHeight="1">
      <c r="A29" s="479" t="s">
        <v>78</v>
      </c>
      <c r="B29" s="479"/>
      <c r="C29" s="27">
        <f>C13+C14+C15+C16+C17+C18+C19+C20+C21+C22+C23+C24+C25+C26+C27+C28</f>
        <v>349293</v>
      </c>
      <c r="D29" s="27">
        <f>D13+D14+D15+D16+D17+D18+D19+D20+D21+D22+D23+D24+D25+D26+D27+D28</f>
        <v>377501</v>
      </c>
    </row>
    <row r="31" spans="2:3" ht="9.75">
      <c r="B31" s="13"/>
      <c r="C31" s="14"/>
    </row>
  </sheetData>
  <sheetProtection/>
  <mergeCells count="7">
    <mergeCell ref="D3:D5"/>
    <mergeCell ref="A1:D1"/>
    <mergeCell ref="B11:B12"/>
    <mergeCell ref="A29:B29"/>
    <mergeCell ref="A3:A5"/>
    <mergeCell ref="B3:B5"/>
    <mergeCell ref="C3:C5"/>
  </mergeCells>
  <printOptions/>
  <pageMargins left="1.11" right="0.75" top="1" bottom="1" header="0.5" footer="0.5"/>
  <pageSetup horizontalDpi="600" verticalDpi="600" orientation="portrait" paperSize="9" scale="73" r:id="rId1"/>
  <headerFooter alignWithMargins="0">
    <oddHeader>&amp;LVámospércs Városi Önkormányzat&amp;R5.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140625" style="0" customWidth="1"/>
    <col min="2" max="2" width="50.57421875" style="0" customWidth="1"/>
    <col min="3" max="3" width="20.7109375" style="0" customWidth="1"/>
    <col min="4" max="4" width="20.00390625" style="0" customWidth="1"/>
  </cols>
  <sheetData>
    <row r="5" spans="1:3" ht="12.75">
      <c r="A5" s="3"/>
      <c r="B5" s="4"/>
      <c r="C5" s="5"/>
    </row>
    <row r="6" spans="1:4" ht="43.5" customHeight="1">
      <c r="A6" s="477" t="s">
        <v>340</v>
      </c>
      <c r="B6" s="477"/>
      <c r="C6" s="477"/>
      <c r="D6" s="477"/>
    </row>
    <row r="7" spans="1:3" ht="20.25">
      <c r="A7" s="28"/>
      <c r="B7" s="28"/>
      <c r="C7" s="28"/>
    </row>
    <row r="8" spans="1:3" ht="20.25">
      <c r="A8" s="28"/>
      <c r="B8" s="28"/>
      <c r="C8" s="28"/>
    </row>
    <row r="9" spans="1:4" ht="12.75">
      <c r="A9" s="8"/>
      <c r="B9" s="9"/>
      <c r="D9" s="306" t="s">
        <v>79</v>
      </c>
    </row>
    <row r="10" spans="1:4" ht="21.75" customHeight="1">
      <c r="A10" s="476" t="s">
        <v>60</v>
      </c>
      <c r="B10" s="479" t="s">
        <v>61</v>
      </c>
      <c r="C10" s="476" t="s">
        <v>54</v>
      </c>
      <c r="D10" s="476" t="s">
        <v>494</v>
      </c>
    </row>
    <row r="11" spans="1:4" ht="12.75" customHeight="1">
      <c r="A11" s="476"/>
      <c r="B11" s="479"/>
      <c r="C11" s="476"/>
      <c r="D11" s="476"/>
    </row>
    <row r="12" spans="1:4" ht="12.75" customHeight="1">
      <c r="A12" s="476"/>
      <c r="B12" s="479"/>
      <c r="C12" s="476"/>
      <c r="D12" s="476"/>
    </row>
    <row r="13" spans="1:5" ht="66.75" customHeight="1">
      <c r="A13" s="307" t="s">
        <v>22</v>
      </c>
      <c r="B13" s="137" t="s">
        <v>451</v>
      </c>
      <c r="C13" s="308">
        <v>55249</v>
      </c>
      <c r="D13" s="308">
        <v>55249</v>
      </c>
      <c r="E13" s="29"/>
    </row>
    <row r="14" spans="1:5" ht="66.75" customHeight="1">
      <c r="A14" s="307" t="s">
        <v>23</v>
      </c>
      <c r="B14" s="137" t="s">
        <v>568</v>
      </c>
      <c r="C14" s="308"/>
      <c r="D14" s="308">
        <v>4500</v>
      </c>
      <c r="E14" s="29"/>
    </row>
    <row r="15" spans="1:5" ht="57.75" customHeight="1">
      <c r="A15" s="482" t="s">
        <v>80</v>
      </c>
      <c r="B15" s="482"/>
      <c r="C15" s="309">
        <f>C13+C14</f>
        <v>55249</v>
      </c>
      <c r="D15" s="309">
        <f>D13+D14</f>
        <v>59749</v>
      </c>
      <c r="E15" s="29"/>
    </row>
    <row r="17" spans="1:3" ht="12.75">
      <c r="A17" s="11"/>
      <c r="B17" s="30"/>
      <c r="C17" s="6"/>
    </row>
    <row r="18" spans="1:3" ht="12.75">
      <c r="A18" s="11"/>
      <c r="B18" s="12"/>
      <c r="C18" s="31"/>
    </row>
  </sheetData>
  <sheetProtection/>
  <mergeCells count="6">
    <mergeCell ref="D10:D12"/>
    <mergeCell ref="A6:D6"/>
    <mergeCell ref="A15:B15"/>
    <mergeCell ref="A10:A12"/>
    <mergeCell ref="B10:B12"/>
    <mergeCell ref="C10:C12"/>
  </mergeCells>
  <printOptions/>
  <pageMargins left="0.88" right="0.75" top="1" bottom="1" header="0.5" footer="0.5"/>
  <pageSetup horizontalDpi="600" verticalDpi="600" orientation="portrait" paperSize="9" scale="80" r:id="rId1"/>
  <headerFooter alignWithMargins="0">
    <oddHeader>&amp;LVámospércs Városi Önkormányzat&amp;R6.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8" sqref="H18"/>
    </sheetView>
  </sheetViews>
  <sheetFormatPr defaultColWidth="8.00390625" defaultRowHeight="12.75"/>
  <cols>
    <col min="1" max="1" width="9.00390625" style="51" customWidth="1"/>
    <col min="2" max="2" width="44.421875" style="52" customWidth="1"/>
    <col min="3" max="3" width="16.57421875" style="34" customWidth="1"/>
    <col min="4" max="4" width="17.140625" style="34" customWidth="1"/>
    <col min="5" max="5" width="13.57421875" style="32" customWidth="1"/>
    <col min="6" max="6" width="17.7109375" style="32" customWidth="1"/>
    <col min="7" max="7" width="15.421875" style="32" customWidth="1"/>
    <col min="8" max="8" width="17.57421875" style="32" customWidth="1"/>
    <col min="9" max="9" width="14.28125" style="32" customWidth="1"/>
    <col min="10" max="10" width="18.140625" style="32" customWidth="1"/>
    <col min="11" max="16384" width="8.00390625" style="32" customWidth="1"/>
  </cols>
  <sheetData>
    <row r="1" spans="1:10" ht="54" customHeight="1">
      <c r="A1" s="491" t="s">
        <v>341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54" customHeight="1">
      <c r="A2" s="295"/>
      <c r="B2" s="295"/>
      <c r="C2" s="295"/>
      <c r="D2" s="295"/>
      <c r="J2" s="311" t="s">
        <v>79</v>
      </c>
    </row>
    <row r="3" spans="1:10" s="33" customFormat="1" ht="78" customHeight="1">
      <c r="A3" s="476" t="s">
        <v>60</v>
      </c>
      <c r="B3" s="486" t="s">
        <v>38</v>
      </c>
      <c r="C3" s="310" t="s">
        <v>495</v>
      </c>
      <c r="D3" s="487" t="s">
        <v>496</v>
      </c>
      <c r="E3" s="487"/>
      <c r="F3" s="487"/>
      <c r="G3" s="310" t="s">
        <v>497</v>
      </c>
      <c r="H3" s="487" t="s">
        <v>498</v>
      </c>
      <c r="I3" s="487"/>
      <c r="J3" s="487"/>
    </row>
    <row r="4" spans="1:10" s="35" customFormat="1" ht="15.75" customHeight="1">
      <c r="A4" s="476"/>
      <c r="B4" s="486"/>
      <c r="C4" s="484" t="s">
        <v>37</v>
      </c>
      <c r="D4" s="484" t="s">
        <v>81</v>
      </c>
      <c r="E4" s="484" t="s">
        <v>477</v>
      </c>
      <c r="F4" s="485" t="s">
        <v>478</v>
      </c>
      <c r="G4" s="484" t="s">
        <v>519</v>
      </c>
      <c r="H4" s="484" t="s">
        <v>520</v>
      </c>
      <c r="I4" s="484" t="s">
        <v>521</v>
      </c>
      <c r="J4" s="485" t="s">
        <v>478</v>
      </c>
    </row>
    <row r="5" spans="1:10" s="35" customFormat="1" ht="12.75" customHeight="1">
      <c r="A5" s="476"/>
      <c r="B5" s="486"/>
      <c r="C5" s="484"/>
      <c r="D5" s="484"/>
      <c r="E5" s="484"/>
      <c r="F5" s="485"/>
      <c r="G5" s="484"/>
      <c r="H5" s="484"/>
      <c r="I5" s="484"/>
      <c r="J5" s="485"/>
    </row>
    <row r="6" spans="1:10" s="35" customFormat="1" ht="60.75" customHeight="1">
      <c r="A6" s="476"/>
      <c r="B6" s="486"/>
      <c r="C6" s="484"/>
      <c r="D6" s="484"/>
      <c r="E6" s="484"/>
      <c r="F6" s="485"/>
      <c r="G6" s="484"/>
      <c r="H6" s="484"/>
      <c r="I6" s="484"/>
      <c r="J6" s="485"/>
    </row>
    <row r="7" spans="1:10" ht="20.25" customHeight="1" hidden="1">
      <c r="A7" s="15" t="s">
        <v>20</v>
      </c>
      <c r="B7" s="36" t="s">
        <v>63</v>
      </c>
      <c r="C7" s="37"/>
      <c r="D7" s="38"/>
      <c r="F7" s="296"/>
      <c r="G7" s="37"/>
      <c r="H7" s="38"/>
      <c r="J7" s="296"/>
    </row>
    <row r="8" spans="1:10" s="41" customFormat="1" ht="27" customHeight="1" hidden="1">
      <c r="A8" s="15" t="s">
        <v>22</v>
      </c>
      <c r="B8" s="18" t="s">
        <v>64</v>
      </c>
      <c r="C8" s="39"/>
      <c r="D8" s="40"/>
      <c r="F8" s="297"/>
      <c r="G8" s="39"/>
      <c r="H8" s="40"/>
      <c r="J8" s="297"/>
    </row>
    <row r="9" spans="1:10" ht="25.5" customHeight="1" hidden="1">
      <c r="A9" s="19"/>
      <c r="B9" s="20" t="s">
        <v>65</v>
      </c>
      <c r="C9" s="42">
        <v>1515</v>
      </c>
      <c r="D9" s="43"/>
      <c r="F9" s="296"/>
      <c r="G9" s="42">
        <v>1515</v>
      </c>
      <c r="H9" s="43"/>
      <c r="J9" s="296"/>
    </row>
    <row r="10" spans="1:10" s="41" customFormat="1" ht="15" customHeight="1" hidden="1">
      <c r="A10" s="15" t="s">
        <v>23</v>
      </c>
      <c r="B10" s="18" t="s">
        <v>66</v>
      </c>
      <c r="C10" s="39"/>
      <c r="D10" s="40"/>
      <c r="F10" s="297"/>
      <c r="G10" s="39"/>
      <c r="H10" s="40"/>
      <c r="J10" s="297"/>
    </row>
    <row r="11" spans="1:10" s="41" customFormat="1" ht="17.25" customHeight="1" hidden="1">
      <c r="A11" s="15"/>
      <c r="B11" s="44" t="s">
        <v>67</v>
      </c>
      <c r="C11" s="42">
        <v>15000</v>
      </c>
      <c r="D11" s="40"/>
      <c r="F11" s="297"/>
      <c r="G11" s="42">
        <v>15000</v>
      </c>
      <c r="H11" s="40"/>
      <c r="J11" s="297"/>
    </row>
    <row r="12" spans="1:10" ht="16.5" customHeight="1" hidden="1">
      <c r="A12" s="45"/>
      <c r="B12" s="490" t="s">
        <v>68</v>
      </c>
      <c r="C12" s="46">
        <f>SUM(C9:C11)</f>
        <v>16515</v>
      </c>
      <c r="D12" s="47"/>
      <c r="F12" s="296"/>
      <c r="G12" s="46">
        <f>SUM(G9:G11)</f>
        <v>16515</v>
      </c>
      <c r="H12" s="47"/>
      <c r="J12" s="296"/>
    </row>
    <row r="13" spans="1:10" ht="16.5" customHeight="1" hidden="1">
      <c r="A13" s="45"/>
      <c r="B13" s="490"/>
      <c r="C13" s="48" t="e">
        <f>C12+#REF!</f>
        <v>#REF!</v>
      </c>
      <c r="D13" s="49"/>
      <c r="F13" s="296"/>
      <c r="G13" s="48" t="e">
        <f>G12+#REF!</f>
        <v>#REF!</v>
      </c>
      <c r="H13" s="49"/>
      <c r="J13" s="296"/>
    </row>
    <row r="14" spans="1:10" ht="83.25" customHeight="1">
      <c r="A14" s="19" t="s">
        <v>22</v>
      </c>
      <c r="B14" s="22" t="s">
        <v>180</v>
      </c>
      <c r="C14" s="25">
        <v>74563</v>
      </c>
      <c r="D14" s="21">
        <v>59500</v>
      </c>
      <c r="E14" s="21">
        <v>21148</v>
      </c>
      <c r="F14" s="298">
        <f>C14-D14-E14</f>
        <v>-6085</v>
      </c>
      <c r="G14" s="25">
        <v>90563</v>
      </c>
      <c r="H14" s="21">
        <v>69500</v>
      </c>
      <c r="I14" s="21">
        <v>21148</v>
      </c>
      <c r="J14" s="298">
        <f>G14-H14-I14</f>
        <v>-85</v>
      </c>
    </row>
    <row r="15" spans="1:10" ht="72.75" customHeight="1">
      <c r="A15" s="19" t="s">
        <v>23</v>
      </c>
      <c r="B15" s="22" t="s">
        <v>181</v>
      </c>
      <c r="C15" s="25">
        <v>250087</v>
      </c>
      <c r="D15" s="21">
        <v>237583</v>
      </c>
      <c r="E15" s="21">
        <v>7502</v>
      </c>
      <c r="F15" s="298">
        <f>C15-D15-E15</f>
        <v>5002</v>
      </c>
      <c r="G15" s="25">
        <v>238887</v>
      </c>
      <c r="H15" s="21">
        <v>237583</v>
      </c>
      <c r="I15" s="21">
        <v>7502</v>
      </c>
      <c r="J15" s="298">
        <f>G15-H15-I15</f>
        <v>-6198</v>
      </c>
    </row>
    <row r="16" spans="1:10" ht="72" customHeight="1">
      <c r="A16" s="19" t="s">
        <v>24</v>
      </c>
      <c r="B16" s="137" t="s">
        <v>182</v>
      </c>
      <c r="C16" s="25">
        <v>59892</v>
      </c>
      <c r="D16" s="21">
        <v>59892</v>
      </c>
      <c r="E16" s="21"/>
      <c r="F16" s="298">
        <f>C16-D16-E16</f>
        <v>0</v>
      </c>
      <c r="G16" s="25">
        <v>68392</v>
      </c>
      <c r="H16" s="21">
        <v>59892</v>
      </c>
      <c r="I16" s="21"/>
      <c r="J16" s="298">
        <f>G16-H16-I16</f>
        <v>8500</v>
      </c>
    </row>
    <row r="17" spans="1:10" ht="78.75" customHeight="1">
      <c r="A17" s="19" t="s">
        <v>25</v>
      </c>
      <c r="B17" s="137" t="s">
        <v>570</v>
      </c>
      <c r="C17" s="25"/>
      <c r="D17" s="21"/>
      <c r="E17" s="21"/>
      <c r="F17" s="298"/>
      <c r="G17" s="25">
        <v>4500</v>
      </c>
      <c r="H17" s="21"/>
      <c r="I17" s="21"/>
      <c r="J17" s="298">
        <v>4500</v>
      </c>
    </row>
    <row r="18" spans="1:10" ht="59.25" customHeight="1">
      <c r="A18" s="488" t="s">
        <v>82</v>
      </c>
      <c r="B18" s="489"/>
      <c r="C18" s="27">
        <f>C14+C15+C16+C17</f>
        <v>384542</v>
      </c>
      <c r="D18" s="27">
        <f aca="true" t="shared" si="0" ref="D18:J18">D14+D15+D16+D17</f>
        <v>356975</v>
      </c>
      <c r="E18" s="27">
        <f t="shared" si="0"/>
        <v>28650</v>
      </c>
      <c r="F18" s="27">
        <f t="shared" si="0"/>
        <v>-1083</v>
      </c>
      <c r="G18" s="27">
        <f t="shared" si="0"/>
        <v>402342</v>
      </c>
      <c r="H18" s="27">
        <f t="shared" si="0"/>
        <v>366975</v>
      </c>
      <c r="I18" s="27">
        <f t="shared" si="0"/>
        <v>28650</v>
      </c>
      <c r="J18" s="27">
        <f t="shared" si="0"/>
        <v>6717</v>
      </c>
    </row>
    <row r="22" spans="1:4" ht="20.25" customHeight="1">
      <c r="A22" s="483"/>
      <c r="B22" s="483"/>
      <c r="C22" s="483"/>
      <c r="D22" s="483"/>
    </row>
  </sheetData>
  <sheetProtection/>
  <mergeCells count="16">
    <mergeCell ref="A1:J1"/>
    <mergeCell ref="D4:D6"/>
    <mergeCell ref="H3:J3"/>
    <mergeCell ref="G4:G6"/>
    <mergeCell ref="H4:H6"/>
    <mergeCell ref="I4:I6"/>
    <mergeCell ref="J4:J6"/>
    <mergeCell ref="A22:D22"/>
    <mergeCell ref="E4:E6"/>
    <mergeCell ref="F4:F6"/>
    <mergeCell ref="B3:B6"/>
    <mergeCell ref="A3:A6"/>
    <mergeCell ref="D3:F3"/>
    <mergeCell ref="A18:B18"/>
    <mergeCell ref="B12:B13"/>
    <mergeCell ref="C4:C6"/>
  </mergeCells>
  <printOptions/>
  <pageMargins left="0.7480314960629921" right="0.5511811023622047" top="0.74" bottom="0.984251968503937" header="0.5118110236220472" footer="0.5118110236220472"/>
  <pageSetup horizontalDpi="600" verticalDpi="600" orientation="landscape" paperSize="9" scale="72" r:id="rId1"/>
  <headerFooter alignWithMargins="0">
    <oddHeader>&amp;LVámospércs Városi Önkormányzat&amp;R7. számú melléklet</oddHead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Hajdúsámson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Hajdúsámson</dc:creator>
  <cp:keywords/>
  <dc:description/>
  <cp:lastModifiedBy>Vámospércs Városi Önkormányzat</cp:lastModifiedBy>
  <cp:lastPrinted>2014-10-28T14:07:49Z</cp:lastPrinted>
  <dcterms:created xsi:type="dcterms:W3CDTF">2009-01-08T14:34:47Z</dcterms:created>
  <dcterms:modified xsi:type="dcterms:W3CDTF">2014-11-20T08:42:26Z</dcterms:modified>
  <cp:category/>
  <cp:version/>
  <cp:contentType/>
  <cp:contentStatus/>
</cp:coreProperties>
</file>