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52" windowHeight="8700" tabRatio="914" activeTab="0"/>
  </bookViews>
  <sheets>
    <sheet name="Tartalomjegyzék" sheetId="1" r:id="rId1"/>
    <sheet name="1.Címrend" sheetId="2" r:id="rId2"/>
    <sheet name="2.Int.mérlegek" sheetId="3" r:id="rId3"/>
    <sheet name="3. Köt.,önk.,áll.(e.ei.) " sheetId="4" r:id="rId4"/>
    <sheet name="Köt.,önk.,áll (m.ei.)" sheetId="5" r:id="rId5"/>
    <sheet name="4.Int.bev-kiad." sheetId="6" r:id="rId6"/>
    <sheet name="5.Beruházások" sheetId="7" r:id="rId7"/>
    <sheet name="6.Felújítások" sheetId="8" r:id="rId8"/>
    <sheet name="7.EU-s programok" sheetId="9" r:id="rId9"/>
    <sheet name="8. Költségvet. tám." sheetId="10" r:id="rId10"/>
    <sheet name="9.Létszám" sheetId="11" r:id="rId11"/>
    <sheet name="10.Likv.terv" sheetId="12" r:id="rId12"/>
    <sheet name="11.Többéves kihatású" sheetId="13" r:id="rId13"/>
    <sheet name="12.Adósságot keletk." sheetId="14" r:id="rId14"/>
    <sheet name="13.Közv.tám." sheetId="15" r:id="rId15"/>
    <sheet name="14.Ellátottak pénzb." sheetId="16" r:id="rId16"/>
    <sheet name="15.Pénzeszk.átvét." sheetId="17" r:id="rId17"/>
    <sheet name="16.Pénzeszk.átad." sheetId="18" r:id="rId18"/>
    <sheet name="17.Tartalék" sheetId="19" r:id="rId19"/>
  </sheets>
  <externalReferences>
    <externalReference r:id="rId22"/>
    <externalReference r:id="rId2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1">'10.Likv.terv'!$A$1:$O$35</definedName>
    <definedName name="_xlnm.Print_Area" localSheetId="17">'16.Pénzeszk.átad.'!$A$1:$D$30</definedName>
    <definedName name="_xlnm.Print_Area" localSheetId="2">'2.Int.mérlegek'!$A$1:$L$442</definedName>
    <definedName name="_xlnm.Print_Area" localSheetId="6">'5.Beruházások'!$A$1:$D$21</definedName>
    <definedName name="_xlnm.Print_Area" localSheetId="9">'8. Költségvet. tám.'!$A$1:$J$72</definedName>
    <definedName name="_xlnm.Print_Area" localSheetId="10">'9.Létszám'!$A$1:$H$17</definedName>
  </definedNames>
  <calcPr fullCalcOnLoad="1"/>
</workbook>
</file>

<file path=xl/sharedStrings.xml><?xml version="1.0" encoding="utf-8"?>
<sst xmlns="http://schemas.openxmlformats.org/spreadsheetml/2006/main" count="2380" uniqueCount="583">
  <si>
    <t>Vámospércs Városi Önkormányzat és intézményei (nettósított) 2013. évi működési és felhalmozási pénforgalmi mérlege</t>
  </si>
  <si>
    <t>Vámospércs Városi Önkormányzat 2013. évi működési és felhalmozási mérlege</t>
  </si>
  <si>
    <t>Vámospércs Városi Önkormányzat intézményei 2013. évi működési és felhalmozási mérlege</t>
  </si>
  <si>
    <t>Vámospércs Városi Önkormányzat Polgármesteri Hivatala 2013. évi működési és felhalmozási mérlege</t>
  </si>
  <si>
    <t>Művelődési Ház és Könyvtár Vámospércs  2013. évi működési és felhalmozási mérlege</t>
  </si>
  <si>
    <t>Vámospércs Városi Önkormányzat Élelmezési Intézménye  2013. évi működési és felhalmozási mérlege</t>
  </si>
  <si>
    <t>Vámospércs Városi Önkormányzat önállóan működő és gazdálkodó valamint önállóan működő költségvetési szervei kiadásainak, saját bevételeinek, feladatellátásra kapott állami támogatásainak és átvett pénzeszközeinek bemutatása 2013.</t>
  </si>
  <si>
    <t>Az önkormányzat 2013. évi beruházásai</t>
  </si>
  <si>
    <t>Az önkormányzat 2013. évi felújításai</t>
  </si>
  <si>
    <t>Kimutatás az Európai Uniós forrásból megvalósuló projektek bevételeiről és kiadásairól 2013. év</t>
  </si>
  <si>
    <t>Az önkormányzat engedélyezett létszámkerete 2013. év</t>
  </si>
  <si>
    <r>
      <t xml:space="preserve">Likviditási terv (Előirányzat felhasználási ütemterv)  2013.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</si>
  <si>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t>Az önkormányzat által nyújtott közvetett támogatások 2013. év</t>
  </si>
  <si>
    <t>Ellátottak pénzbeli juttatásai 2013. év</t>
  </si>
  <si>
    <t>2013. év eredeti előirányzat</t>
  </si>
  <si>
    <t>Vámospércs Városi Önkormányzat önállóan működő és gazdálkodó valamint önállóan működő költségvetési szervei kiadásainak, saját bevételeinek, feladatellátásra kapott normatíváinak és átvett pénzeszközeinek bemutatása 2013.</t>
  </si>
  <si>
    <t>Vámospércs Városi Önkormányzat és intézményei 2013. évi bevételeinek és kiadásainak kimutatása kötelező feladatok, önként vállalt feladatok és állami (államigazgatási) feladatok szerinti bontásban</t>
  </si>
  <si>
    <t xml:space="preserve">Az önkormányzat engedélyezett létszámkerete 2013. </t>
  </si>
  <si>
    <t>Vámospércs Városi Önkormányzat 2013. évi likviditási terve (előirányzat felhasználási ütemterv)</t>
  </si>
  <si>
    <t>2012. 12.31-én fennálló tőketartozás</t>
  </si>
  <si>
    <t>2012. év végi adósságmegújító (likvid) hitel</t>
  </si>
  <si>
    <t>2016. év tervezett</t>
  </si>
  <si>
    <t>2016. év után tervezett</t>
  </si>
  <si>
    <t>2018. év</t>
  </si>
  <si>
    <t>Az önkormányzat által nyújtott közvetett támogatások 2013. évben</t>
  </si>
  <si>
    <t>Nyitó költségvetési pénzeszközök</t>
  </si>
  <si>
    <t>Záró költségvetési pénzeszközök</t>
  </si>
  <si>
    <t>2015. év tervezett</t>
  </si>
  <si>
    <t>Működési (rövid lejháratú és likvid) hitelek</t>
  </si>
  <si>
    <t>2014. év</t>
  </si>
  <si>
    <t>Közvetett támogatások összesen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</si>
  <si>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</si>
  <si>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</si>
  <si>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</si>
  <si>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</si>
  <si>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</si>
  <si>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</si>
  <si>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</si>
  <si>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</si>
  <si>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</si>
  <si>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</si>
  <si>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</si>
  <si>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</si>
  <si>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Igazg.szolg. díjak,bírság, pótlék, egyéb s. bev.</t>
  </si>
  <si>
    <t>Finanszírozási műveletek (hitel-, kötv. törl.)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</si>
  <si>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</si>
  <si>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</si>
  <si>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</si>
  <si>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</si>
  <si>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</si>
  <si>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</si>
  <si>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</si>
  <si>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</si>
  <si>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</si>
  <si>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</si>
  <si>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</si>
  <si>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</si>
  <si>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</si>
  <si>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</si>
  <si>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</si>
  <si>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</si>
  <si>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</si>
  <si>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</si>
  <si>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</si>
  <si>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</si>
  <si>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</si>
  <si>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</si>
  <si>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</si>
  <si>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</si>
  <si>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</si>
  <si>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</si>
  <si>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</si>
  <si>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</si>
  <si>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</si>
  <si>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</si>
  <si>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</si>
  <si>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</si>
  <si>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</si>
  <si>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</si>
  <si>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</si>
  <si>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</si>
  <si>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</si>
  <si>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</si>
  <si>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</si>
  <si>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</si>
  <si>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</si>
  <si>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</si>
  <si>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</si>
  <si>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</si>
  <si>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 4.1.</t>
  </si>
  <si>
    <t xml:space="preserve"> 4.2.</t>
  </si>
  <si>
    <t xml:space="preserve">Fejezet, cím: 1.7. </t>
  </si>
  <si>
    <t xml:space="preserve">Fejezet, cím: 1.6. </t>
  </si>
  <si>
    <t xml:space="preserve">Fejezet, cím: 1.5. </t>
  </si>
  <si>
    <t xml:space="preserve">Fejezet, cím: 1.4. </t>
  </si>
  <si>
    <t xml:space="preserve">Fejezet, cím: 1.3. </t>
  </si>
  <si>
    <t xml:space="preserve">Fejezet, cím: 1.2.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</si>
  <si>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</si>
  <si>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</si>
  <si>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</si>
  <si>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</si>
  <si>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</si>
  <si>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</si>
  <si>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</si>
  <si>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</si>
  <si>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</si>
  <si>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</si>
  <si>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</si>
  <si>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</si>
  <si>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</si>
  <si>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</si>
  <si>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</si>
  <si>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</si>
  <si>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</si>
  <si>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</si>
  <si>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</si>
  <si>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</si>
  <si>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</si>
  <si>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</si>
  <si>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</si>
  <si>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ÉAOP-3.1.3/a-11-2011-003. Vámospércs kerékpárforgalmi hálózatának fejlesztése</t>
  </si>
  <si>
    <t>Közhatalmi bevételek</t>
  </si>
  <si>
    <t>Intézményi működési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</si>
  <si>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</si>
  <si>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</si>
  <si>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</si>
  <si>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</si>
  <si>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</si>
  <si>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</si>
  <si>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</si>
  <si>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>Dologi jellegű kiadásokból felhalmozási célú</t>
  </si>
  <si>
    <t xml:space="preserve">Felhalmozási célú költségvetési bevételek összesen </t>
  </si>
  <si>
    <t>Felhalmozási célú költségvetési kiadások összesen</t>
  </si>
  <si>
    <t>Fejezet: 1.1.</t>
  </si>
  <si>
    <t>Átengedett központi adók</t>
  </si>
  <si>
    <t>a)</t>
  </si>
  <si>
    <t>b)</t>
  </si>
  <si>
    <t>Összesen:</t>
  </si>
  <si>
    <t>Hitelt nyújtó pénzintézet neve</t>
  </si>
  <si>
    <t>Hitel célja</t>
  </si>
  <si>
    <t>Felvétel időpontja</t>
  </si>
  <si>
    <t>Lejárat időpontja</t>
  </si>
  <si>
    <t>Felvett hitel összege</t>
  </si>
  <si>
    <t>Kiadások</t>
  </si>
  <si>
    <t>Önkormányzat költségvetési támogatása</t>
  </si>
  <si>
    <t>Törlesztés összege</t>
  </si>
  <si>
    <t>2014. év tervezett</t>
  </si>
  <si>
    <t>Fejlesztési hitelek</t>
  </si>
  <si>
    <t>Főnix Takarékszövetkezet</t>
  </si>
  <si>
    <t>Ifjúsági ház építés</t>
  </si>
  <si>
    <t xml:space="preserve">8tt. Iskola nyílászáró </t>
  </si>
  <si>
    <t xml:space="preserve">   2006.01.31</t>
  </si>
  <si>
    <t xml:space="preserve">  2020.08.31</t>
  </si>
  <si>
    <t>Műfüves pálya építés</t>
  </si>
  <si>
    <t xml:space="preserve">   2007.12.03</t>
  </si>
  <si>
    <t xml:space="preserve">  2017.11.30</t>
  </si>
  <si>
    <t>8tt.iskola bővítés</t>
  </si>
  <si>
    <t xml:space="preserve">   2007.12.21</t>
  </si>
  <si>
    <t>Fejlesztési hitelek összesen</t>
  </si>
  <si>
    <t>Működési hitelek</t>
  </si>
  <si>
    <t>Működési hitelek összesen</t>
  </si>
  <si>
    <t>Hitelek összesen</t>
  </si>
  <si>
    <t>Kamatfizetés összege</t>
  </si>
  <si>
    <t>2013. év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</si>
  <si>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</si>
  <si>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</si>
  <si>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</si>
  <si>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</si>
  <si>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</si>
  <si>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</si>
  <si>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</si>
  <si>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</si>
  <si>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</si>
  <si>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</si>
  <si>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</si>
  <si>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</si>
  <si>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</si>
  <si>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</si>
  <si>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</si>
  <si>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</si>
  <si>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</si>
  <si>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</si>
  <si>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</si>
  <si>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</si>
  <si>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</si>
  <si>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</si>
  <si>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</si>
  <si>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</si>
  <si>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</si>
  <si>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</si>
  <si>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 xml:space="preserve">                                                                                                 </t>
  </si>
  <si>
    <t>Megnevezés</t>
  </si>
  <si>
    <t>Működési célú pénzeszközátvétel államháztartáson belülről</t>
  </si>
  <si>
    <t xml:space="preserve">Vámospércs Városi Önkormányzat és intézményei </t>
  </si>
  <si>
    <r>
      <t xml:space="preserve">Vámospércs Városi Önkormányzat Polgármesteri Hivatala </t>
    </r>
    <r>
      <rPr>
        <sz val="12"/>
        <rFont val="Times New Roman"/>
        <family val="1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</si>
  <si>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</si>
  <si>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</si>
  <si>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</si>
  <si>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</si>
  <si>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</si>
  <si>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</si>
  <si>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</si>
  <si>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19.</t>
  </si>
  <si>
    <t>20.</t>
  </si>
  <si>
    <t>21.</t>
  </si>
  <si>
    <t>22.</t>
  </si>
  <si>
    <t>23.</t>
  </si>
  <si>
    <t>c)</t>
  </si>
  <si>
    <t>d)</t>
  </si>
  <si>
    <t>Támogató szolgálat támogatása</t>
  </si>
  <si>
    <t xml:space="preserve"> - Igazg.szolg. díjak,bírság, pótlék, egyéb sajátos bev.</t>
  </si>
  <si>
    <t>Több éves kihatással járó kötelezettségek bemutatása</t>
  </si>
  <si>
    <t>Működési célú pénzeszközátvétel elkülönített állami pénzalaptól</t>
  </si>
  <si>
    <t>Felhalmozási célú pénzeszközátvétel államháztartáson belülről</t>
  </si>
  <si>
    <t xml:space="preserve">Felhalmozási célú pénzeszközátvétel fejezeti kezelésű előrányzatoktól Európai Uniós programokra </t>
  </si>
  <si>
    <t>2015. év</t>
  </si>
  <si>
    <t>2016. év</t>
  </si>
  <si>
    <t>2017. év</t>
  </si>
  <si>
    <t>Tőketörlesztés összege</t>
  </si>
  <si>
    <t>magánszemélyek kommunális adója</t>
  </si>
  <si>
    <t>Tartalomjegyzék</t>
  </si>
  <si>
    <t>Címrend</t>
  </si>
  <si>
    <t>Fejezet</t>
  </si>
  <si>
    <t>Cím</t>
  </si>
  <si>
    <t>Melléklet száma</t>
  </si>
  <si>
    <t xml:space="preserve">összeg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</si>
  <si>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</si>
  <si>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</si>
  <si>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</si>
  <si>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</si>
  <si>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</si>
  <si>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</si>
  <si>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</si>
  <si>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</si>
  <si>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</si>
  <si>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</si>
  <si>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</si>
  <si>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</si>
  <si>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</si>
  <si>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Finanszírozási műveletek (hitelfelvétel)</t>
  </si>
  <si>
    <t>Pénzmaradvány igénybevétele</t>
  </si>
  <si>
    <t>Munkaadót terh. jár., szoc.hozzájárulási adó</t>
  </si>
  <si>
    <t>Fejezet: 1.1-7.</t>
  </si>
  <si>
    <t xml:space="preserve">Vámospércs Városi Önkormányzat és intézményei (nettósított) 2013. évi működési és felhalmozási pénzforgalmi mérlege </t>
  </si>
  <si>
    <t xml:space="preserve">Vámospércs Városi Önkormányzat 2013. évi működési és felhalmozási pénzforgalmi mérlege </t>
  </si>
  <si>
    <t>Vámospércs Városi Önkormányzat intézményeinek 2013. évi működési és felhalmozási pénzforgalmi mérlege</t>
  </si>
  <si>
    <t>Vámospércs Városi Önkormányzat Polgármesteri Hivatala 2013. évi működési és felhalmozási pénzforgalmi mérlege</t>
  </si>
  <si>
    <t>Fejezet: 1.2-7.</t>
  </si>
  <si>
    <t>Művelődési Ház és Könyvtár Vámospércs 2013. évi működési és felhalmozási pénzforgalmi mérlege</t>
  </si>
  <si>
    <t>Vámospércs Városi Önkormányzat Élelmezési Intézménye 2013. évi működési és felhalmozási pénzforgalmi mérlege</t>
  </si>
  <si>
    <t>2.2.</t>
  </si>
  <si>
    <t>Felhalmozási bevételek</t>
  </si>
  <si>
    <t>Felhalmozási célú átvett pénzeszköz államháztartáson kívülről</t>
  </si>
  <si>
    <t>Finanszírozási kiadások (működési célú)</t>
  </si>
  <si>
    <t>Felújítások</t>
  </si>
  <si>
    <t>Beruházások</t>
  </si>
  <si>
    <t>Finanszírozási kiadások (felhalmozási célú)</t>
  </si>
  <si>
    <t>ÉAOP-3.1.3/A-11-2011-0003. Vámospércs kerékpárforgalmi hálózatának fejlesztése</t>
  </si>
  <si>
    <t>Művelődési Ház mögötti parkolók közvilágításának kiépítése</t>
  </si>
  <si>
    <t>Köztemető közvilágításának tervezése</t>
  </si>
  <si>
    <t>Személygépkocsi éves lízingdíj</t>
  </si>
  <si>
    <t>ÉAOP-5.1.2/D2-11-2011-0047. Vámospércs város belterületi csapadékvíz elvezető rendszer bővítése</t>
  </si>
  <si>
    <t>Vámospércs, Béke u. 2. épületének felújítása - részben az 5/2012.(III.1.) BM rendelet alapján bizotsított forrásból</t>
  </si>
  <si>
    <t xml:space="preserve">Vámospércs, Béke u. 1. épületének felújítása </t>
  </si>
  <si>
    <t>Vámospércs Egészségügyi Központ felújítása, rekonstrukciója - ÉAOP-4.1.2/A-12-2013-0032</t>
  </si>
  <si>
    <t xml:space="preserve"> ÉAOP-4.1.2/A-12-2013-0032. Vámospércs Egészségügyi Központ felújítása, rekonstrukciója</t>
  </si>
  <si>
    <t xml:space="preserve">Időskorúak járadéka (2012. december havi)                   </t>
  </si>
  <si>
    <t>Rendszeres szociális segély</t>
  </si>
  <si>
    <t>Foglalkoztatást helyettesítő támogatás</t>
  </si>
  <si>
    <t>Ápolási díj (2012. december havi)</t>
  </si>
  <si>
    <t>Lakásfenntartási támogatás (normatív)</t>
  </si>
  <si>
    <t xml:space="preserve">Átmeneti segély                                                                                            </t>
  </si>
  <si>
    <t xml:space="preserve">Temetési segély                                                                                                                     </t>
  </si>
  <si>
    <t xml:space="preserve">Gyermektartásdíj megelőlegezés (2012. december havi)                                                          </t>
  </si>
  <si>
    <t xml:space="preserve">Otthonteremtési támogatás (2012. december havi)                                                                        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</si>
  <si>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</si>
  <si>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</si>
  <si>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</si>
  <si>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</si>
  <si>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</si>
  <si>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</si>
  <si>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</si>
  <si>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>Közhasznú foglalkoztatás támogatása (2012. évről áthúzódó)</t>
  </si>
  <si>
    <t xml:space="preserve">I. </t>
  </si>
  <si>
    <t>Működési célú pénzeszközátadás államháztartáson kívülre</t>
  </si>
  <si>
    <t>Működési célú pénzeszközátadás önkormányzati többségi tulajdonú gazdasági társaságnak</t>
  </si>
  <si>
    <t>Tétel-szám (fő)</t>
  </si>
  <si>
    <t>Normatíva megnevezése</t>
  </si>
  <si>
    <t>I.1.a.</t>
  </si>
  <si>
    <t xml:space="preserve">Önkormányzati hivatal működésnek támogatása </t>
  </si>
  <si>
    <t xml:space="preserve">I.1.b. </t>
  </si>
  <si>
    <t xml:space="preserve">Települési-üzemeltetéshez kapcsolódó feladatellátás támogatása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</si>
  <si>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</si>
  <si>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</si>
  <si>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</si>
  <si>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</si>
  <si>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</si>
  <si>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</si>
  <si>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</si>
  <si>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>I.1.c</t>
  </si>
  <si>
    <t xml:space="preserve">Beszámítás összege </t>
  </si>
  <si>
    <t>I..1. d</t>
  </si>
  <si>
    <t>Egyéb kötelező önkormányzati feladatok támogatása</t>
  </si>
  <si>
    <t xml:space="preserve">A helyi önkormányzatok működésének általános támogatása összesen: </t>
  </si>
  <si>
    <t xml:space="preserve">A települési önkormányzatok egyes köznevelési feladatainak támogatása </t>
  </si>
  <si>
    <t xml:space="preserve">II. 1. </t>
  </si>
  <si>
    <t>Óvodapedagógusok bértámogatása</t>
  </si>
  <si>
    <t>II.1.a.</t>
  </si>
  <si>
    <t>II. 2.</t>
  </si>
  <si>
    <t xml:space="preserve">Óvodaműködtetési támogatás </t>
  </si>
  <si>
    <t xml:space="preserve">II. 3. </t>
  </si>
  <si>
    <t xml:space="preserve">Ingyenes és kedvezményes gyermek étkeztetés támogatása </t>
  </si>
  <si>
    <t xml:space="preserve">III. </t>
  </si>
  <si>
    <t xml:space="preserve">A települési önkormányzatok szociális és gyermekjóléti feladatainak támogatása </t>
  </si>
  <si>
    <t>III.1.</t>
  </si>
  <si>
    <t>Egyes jövedelempótló támogatások kiegészítése</t>
  </si>
  <si>
    <t xml:space="preserve">III.2 </t>
  </si>
  <si>
    <t xml:space="preserve">Hozzájárulás a pénzbeli szociális ellátásokhoz </t>
  </si>
  <si>
    <t>III.3</t>
  </si>
  <si>
    <t xml:space="preserve">Egyes szociális és gyermekjóléti feladatok támogatása </t>
  </si>
  <si>
    <t>III.3.a</t>
  </si>
  <si>
    <t>III.3.ae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</si>
  <si>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</si>
  <si>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</si>
  <si>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</si>
  <si>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</si>
  <si>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</si>
  <si>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</si>
  <si>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</si>
  <si>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</si>
  <si>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>A kötelezően foglalkoztatott szakmai dolgozók bértámogatása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</si>
  <si>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</si>
  <si>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</si>
  <si>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</si>
  <si>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</si>
  <si>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</si>
  <si>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</si>
  <si>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</si>
  <si>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>Működési célú pénzeszközátadás államháztartáson belülre</t>
  </si>
  <si>
    <t xml:space="preserve">II. </t>
  </si>
  <si>
    <t>Működési célú pénzeszközátadás társulásoknak és költségvetési szerveinek</t>
  </si>
  <si>
    <t>Vámospércsi Humánszolgáltató NKft-nek pénzeszközátadás az orvosi ügyelet biztosítására</t>
  </si>
  <si>
    <t>Működési célú pénzeszköz átvétel társulásoktól és költségvetési szerveiktől</t>
  </si>
  <si>
    <t>Munkaadót terhelő járulékok, szociális hozzájárulási adó</t>
  </si>
  <si>
    <t>Egyéb működési célú kiadások</t>
  </si>
  <si>
    <t xml:space="preserve"> - Működési célú támogatás államháztartáson belülre</t>
  </si>
  <si>
    <t>Működési célú támogatások államháztartáson belülről</t>
  </si>
  <si>
    <t xml:space="preserve"> - Működési célú átadott pénzeszköz államháztartáson kívülre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</si>
  <si>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</si>
  <si>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</si>
  <si>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</si>
  <si>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 xml:space="preserve"> - Működési célú támogatásértékű bevételek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</si>
  <si>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</si>
  <si>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</si>
  <si>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</si>
  <si>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</si>
  <si>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</si>
  <si>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</si>
  <si>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</si>
  <si>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</si>
  <si>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</si>
  <si>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</si>
  <si>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</si>
  <si>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1.1.</t>
  </si>
  <si>
    <t>1.2.</t>
  </si>
  <si>
    <t xml:space="preserve"> - Önkormányzat sajátos felhalmozási és tőkejellegű bevételei</t>
  </si>
  <si>
    <t>Egyéb felhalmozási célú kiadások</t>
  </si>
  <si>
    <t>1.3</t>
  </si>
  <si>
    <t xml:space="preserve"> - Pénzügyi befektetések bevételei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</si>
  <si>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</si>
  <si>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</si>
  <si>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</si>
  <si>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</si>
  <si>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</si>
  <si>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</si>
  <si>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</si>
  <si>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>Költségvetési kiadások és bevételek egyenlege</t>
  </si>
  <si>
    <t>Vámospércsi Óvoda 2013. évi működési és felhalmozási pénzforgalmi mérlege</t>
  </si>
  <si>
    <t>2/A</t>
  </si>
  <si>
    <t>2/B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</si>
  <si>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</si>
  <si>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</si>
  <si>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</si>
  <si>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</si>
  <si>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</si>
  <si>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</si>
  <si>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</si>
  <si>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</si>
  <si>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2/I. számú melléklet</t>
  </si>
  <si>
    <t xml:space="preserve">Az önkormányzat költségvetési támogatása 2013. év </t>
  </si>
  <si>
    <t>Az önkormányzat költségvetési támogatása 2013. év</t>
  </si>
  <si>
    <t>Vámospércs Városi Önkormányzat pénzintézetekkel szembeni kötelezettsége</t>
  </si>
  <si>
    <t>Az önkormányzat adósságot keletkeztető ügyleteiből eredő fizetési kötelezettség bemutatása</t>
  </si>
  <si>
    <t>2013. (tárgyév)</t>
  </si>
  <si>
    <t>Saját bevétel és adósságot keletkeztető ügyletből eredő fizetési kötelezettség a tárgyévet követő években</t>
  </si>
  <si>
    <t>2014.</t>
  </si>
  <si>
    <t>2015.</t>
  </si>
  <si>
    <t>2016.</t>
  </si>
  <si>
    <t>2017.</t>
  </si>
  <si>
    <t>2018.</t>
  </si>
  <si>
    <t>2019.</t>
  </si>
  <si>
    <t>2020-2027.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</si>
  <si>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</si>
  <si>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</si>
  <si>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</si>
  <si>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</si>
  <si>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</si>
  <si>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</si>
  <si>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</si>
  <si>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</si>
  <si>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</si>
  <si>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</si>
  <si>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</si>
  <si>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</si>
  <si>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</si>
  <si>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</si>
  <si>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</si>
  <si>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</si>
  <si>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</si>
  <si>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</si>
  <si>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</si>
  <si>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Az önkormányzat adósságot keletkeztető ügyleteiből eredő fizetési kötelezettségek bemutatása</t>
  </si>
  <si>
    <t>Általános tartalék</t>
  </si>
  <si>
    <t>Céltartalék</t>
  </si>
  <si>
    <t>Az önkormányzat költségvetésében biztosított tartalékok kimutatása 2013. év</t>
  </si>
  <si>
    <t>Az önkormányzat költségvetésében biztosított tartalékok kimutatása 2013.év</t>
  </si>
  <si>
    <t>2/C</t>
  </si>
  <si>
    <t>2/D</t>
  </si>
  <si>
    <t>2/E</t>
  </si>
  <si>
    <t>2/F</t>
  </si>
  <si>
    <t>2/G</t>
  </si>
  <si>
    <t>2/H</t>
  </si>
  <si>
    <t>2/I</t>
  </si>
  <si>
    <t>ÉAOP-4.1.2/A-12-2013-0032. Vámospércs Egészségügyi Központ felújítása, rekonstrukciója</t>
  </si>
  <si>
    <t>Pénzeszközátvételek államháztartáson kívülről</t>
  </si>
  <si>
    <t>Bevételek összesen (1.+…+8.)</t>
  </si>
  <si>
    <t>Bevétel mindösszesen (10+11)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</si>
  <si>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</si>
  <si>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</si>
  <si>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</si>
  <si>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t>Vámospércsi Óvoda  2013. évi működési és felhalmozási mérlege</t>
  </si>
  <si>
    <r>
      <t xml:space="preserve">Vámospércsi Óvoda  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</si>
  <si>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</si>
  <si>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</si>
  <si>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</si>
  <si>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</si>
  <si>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</si>
  <si>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</si>
  <si>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</si>
  <si>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</si>
  <si>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</si>
  <si>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</si>
  <si>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</si>
  <si>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</si>
  <si>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</si>
  <si>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</si>
  <si>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</si>
  <si>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</si>
  <si>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>Munkaadót terhelő járulékok, szociális hoizzájárulási adó</t>
  </si>
  <si>
    <t xml:space="preserve">Dologi kiadások </t>
  </si>
  <si>
    <t>Működési célú kiadások összesen</t>
  </si>
  <si>
    <t xml:space="preserve">Dologi jellegű kiadásokból felhalmozási célú 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</si>
  <si>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</si>
  <si>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</si>
  <si>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</si>
  <si>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</si>
  <si>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</si>
  <si>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Vámospércsi Mikrotérségi Intézményfenntartó Társulástól pénzeszköz átvétel Polgármesteri Hivatalnak a működési költségek fedezetére</t>
  </si>
  <si>
    <t>Állami (államigazgatási) feladat</t>
  </si>
  <si>
    <t>2012.12.31-én fennálló tőketartozás</t>
  </si>
  <si>
    <t>Iskolatej program támogatása (2012. évről áthúzódó)</t>
  </si>
  <si>
    <t>Iskolagyümölcs program támogatása (2012. évről áthúzódó)</t>
  </si>
  <si>
    <t>Otthonteremtési támogatás (2012. évről áthúzódó)</t>
  </si>
  <si>
    <t>Gyermektartásdíj megelőlegezés (2012. évről áthúzódó)</t>
  </si>
  <si>
    <t>Startmunka-program (2012.évről áthúzódó)</t>
  </si>
  <si>
    <t>A Vámospércsi Mikrotérségi Intézményfenntartó Társulás fenntartásában működő Vámospércsi Mikrotérségi Családsegítő- és Gyermekjóléti Szolgálatnak pénzeszközátadás a szociális és gyermekjóléti feladatok ellátására (2013.02-12.hó)</t>
  </si>
  <si>
    <t xml:space="preserve"> - Tárgyi eszközök, immateriális javak értékesítése</t>
  </si>
  <si>
    <t>A zöldterület-gazdálkodással kapcsolatos feladatok ellátásának támogatása</t>
  </si>
  <si>
    <t xml:space="preserve">Óvodapedagógusok nevelő munkáját közvetlenül segítők bértámogatása  </t>
  </si>
  <si>
    <t>Szociális és gyermekjóléti feladatok támogatása (családsegítés -, gyermekjóléti szolgálat)</t>
  </si>
  <si>
    <t>Társulási kiegészítés (családsegítés- és gyermekjóléti szolgálat)</t>
  </si>
  <si>
    <t>Házi segítségnyújtás (Társulás, 130 %-os mértékű)</t>
  </si>
  <si>
    <t>60 éven felüliek egyszeri támogatása (2012. évről áthúzódó)</t>
  </si>
  <si>
    <t>Évközi módosítás</t>
  </si>
  <si>
    <t>Jelenlegi módosítás</t>
  </si>
  <si>
    <t>2013. évi módosított előirányzat</t>
  </si>
  <si>
    <t>5.2.</t>
  </si>
  <si>
    <t xml:space="preserve"> - Részvények, részesedések vásárlása</t>
  </si>
  <si>
    <t>Vámospércsi Szociális Szolgáltató Központ  2013. évi működési és felhalmozási mérlege</t>
  </si>
  <si>
    <r>
      <t xml:space="preserve">Vámospércsi Szociális Szolgáltató Központ </t>
    </r>
    <r>
      <rPr>
        <sz val="12"/>
        <rFont val="Times New Roman"/>
        <family val="1"/>
      </rPr>
      <t xml:space="preserve">                                                                                </t>
    </r>
  </si>
  <si>
    <t>Vámospércsi Szociális Szolgáltató Központ 2013. évi működési és felhalmozási pénzforgalmi mérlege</t>
  </si>
  <si>
    <t>Vámospércsi Mikrotérségi Családsegítő- és Gyermekjóléti Szolgálat 2013. évi működési és felhalmozási pénzforgalmi mérlege (2013.01.hó)</t>
  </si>
  <si>
    <t>Vámospércsi Mikrotérségi Családsegítő- és Gyermekjóléti Szolgálat</t>
  </si>
  <si>
    <t>Vámospércsi Szociális Szolgáltató Központ</t>
  </si>
  <si>
    <r>
      <t xml:space="preserve">Vámospércsi Mikrotérségi Családsegítő- és Gyermekjóléti Szolgálat </t>
    </r>
    <r>
      <rPr>
        <b/>
        <sz val="12"/>
        <rFont val="Times New Roman"/>
        <family val="1"/>
      </rPr>
      <t>(évközi irányító szerv váltás)</t>
    </r>
  </si>
  <si>
    <t xml:space="preserve">Módosított előirányzat </t>
  </si>
  <si>
    <t>Kiadás módosított előirányzata</t>
  </si>
  <si>
    <t xml:space="preserve"> Európai Uniós támogatás módosított előirányzata</t>
  </si>
  <si>
    <t>Módosított előirányzat</t>
  </si>
  <si>
    <t>Jelzőrendszeres házi segítségnyújtás támogatása (2013. I-II. félév)</t>
  </si>
  <si>
    <t>Bocskai István bronzszobor</t>
  </si>
  <si>
    <t xml:space="preserve"> - Felhalmozási célú hitelek törlesztése</t>
  </si>
  <si>
    <t xml:space="preserve"> - Felhalmozási célú kötvény beváltása</t>
  </si>
  <si>
    <t xml:space="preserve"> - Felhalmozási célú pénzeszköz átadások, kölcsönnyújtások</t>
  </si>
  <si>
    <t xml:space="preserve"> - Felhalmozási célú támogatások, kölcsön visszatérülések</t>
  </si>
  <si>
    <t xml:space="preserve"> - Felhalmozási célú hitel felvétele</t>
  </si>
  <si>
    <t>Vámospércs Városi Önkormányzat és intézményei 2013. évi bevételeinek és kiadásainak kimutatása kötelező feladatok, önként vállalt feladatok és állami (államigazgatási) feladatok szerinti bontásban (eredeti előirányzatok)</t>
  </si>
  <si>
    <t>Vámospércs Városi Önkormányzat és intézményei 2013. évi bevételeinek és kiadásainak kimutatása kötelező feladatok, önként vállalt feladatok és állami (államigazgatási) feladatok szerinti bontásban (módosított előirányzatok)</t>
  </si>
  <si>
    <t>Startmunka-mintaprogram eszközbeszerzés</t>
  </si>
  <si>
    <t>A támogatás jogcíme, megnevezése</t>
  </si>
  <si>
    <t>Egyéb felhalmozási célú központi támogatás</t>
  </si>
  <si>
    <t>Központosított működési célú előirányzatok (Ktv. 3. számú melléklete alapján)</t>
  </si>
  <si>
    <t>Központosított felhalmozási célú előirányzatok (Ktv. 3. számú melléklete alapján)</t>
  </si>
  <si>
    <t>Szociális nyári gyermekétkeztetés támogatása (Ktv. 3. számú melléklet 9. pont)</t>
  </si>
  <si>
    <t>Lakott külterülettel kapcsolatos feladatok támogatása (Ktv. 3. számú melléklet 17. pont)</t>
  </si>
  <si>
    <t>5 000 fő lakosságszám feletti önkormányzatok adósságkonszolidációja során támogatásként kapott összeg (Ktv. 72-75. § alapján)</t>
  </si>
  <si>
    <t xml:space="preserve">Egyéb évközi költségvetési támogatások 2013. év </t>
  </si>
  <si>
    <t>Szerkezetátalakítási tartalékból támogatás (Ktv. 4. számú melléklet 2. pont)</t>
  </si>
  <si>
    <t>Egyéb évközi költségvetési támogatások összesen:</t>
  </si>
  <si>
    <t>Bérkompenzáció 2013.</t>
  </si>
  <si>
    <t>Helyi önkormányzatok működésének általános támogatásának kiegészítése a 2. számú melléklet szerinti beszámítás visszapótlásával (Ktv. 4. számú melléklet 2. pont)</t>
  </si>
  <si>
    <t>Könyvtári érdekeltségnövelő támogatás (Ktv. 3. számú melléklet 12. pont)</t>
  </si>
  <si>
    <t>Közművelődési érdekeltségnövelő támogatás (Ktv. 3. számú melléklet 12. pont)</t>
  </si>
  <si>
    <t>Gyermekétkeztetés kiegészítő támogatása (Ktv. 4. számú melléklet 2. pont)</t>
  </si>
  <si>
    <t>Jogcím 
(Kvt. 2. sz. melléklete alapján)</t>
  </si>
  <si>
    <t xml:space="preserve">A helyi önkormányzatok általános működésnek és ágazati feladatainak támogatása                                                          (Kvt. 2. sz. mell.)  összesen: </t>
  </si>
  <si>
    <t>Pénzeszközátvételek, kölcsönök áh. belülről</t>
  </si>
  <si>
    <t>Pénzeszközátadások, kölcsönök áh. belülre</t>
  </si>
  <si>
    <t>2013. év módosított előirányzat</t>
  </si>
  <si>
    <t>Tüzifa támogatás</t>
  </si>
  <si>
    <t>Iskolatej-program (2012. évről áthúzódó)</t>
  </si>
  <si>
    <t>Iskolagyümölcs-program (2012. évről áthúzódó)</t>
  </si>
  <si>
    <t>A kötvényből a Magyar Állam 1 054 943,21 CHF-ot átvállalt.</t>
  </si>
  <si>
    <t>A Vámospércs és Nyírmártonfalva Szennyvíz-beruházási Önkormányzati Társulás 2013. évi működési költségeihez hozzájárulás</t>
  </si>
  <si>
    <t>Működési célú pénzeszközátadás önkormányzatoknak és költségvetési szerveinek</t>
  </si>
  <si>
    <t>Működési célú pénzeszközátadás nemzetiségi önkormányzatoknak</t>
  </si>
  <si>
    <t>Vámospércs Város Roma Nemzetiségi Önkormányzat részére működési támogatás</t>
  </si>
  <si>
    <t>Bursa Hungarica öszetöndíjrendszerhez hozzájárulás</t>
  </si>
  <si>
    <t>A Vámospércsi Szociális Szolgáltató Központ pénzeszközátadása Vámospércs Városi Önkormányzat Polgármesteri Hivatala részére a gazdálkodási feladatok ellátására</t>
  </si>
  <si>
    <t>Vámospércsi Humánszolgáltató NKft-nek pénzeszközátadás az ügyvezető díjazására</t>
  </si>
  <si>
    <t xml:space="preserve">2. </t>
  </si>
  <si>
    <t>Működési célú pénzeszköz átadás nonprofit szervezeteknek</t>
  </si>
  <si>
    <t>Vámospércs és Nyíradony Köztestületi Önkéntes Tűzoltóság részére támogatás</t>
  </si>
  <si>
    <t>PÉNZESZKÖZ ÁTADÁSOK, KÖLCSÖNNYÚJTÁSOK ÖSSZESEN</t>
  </si>
  <si>
    <t>Felhalmozási célú kölcsönnyújtások államháztartáson belülre</t>
  </si>
  <si>
    <t>Felhalmozási célú kölcsönnyújtás társulásoknak és költségvetési szerveinek</t>
  </si>
  <si>
    <t>A Vámospércs és Nyírmártonfalva Szennyvíz-beruházási Önkormányzati Társulás részére kölcsönnyújtás a vagyonértékelés szolgáltatás pénzügyi rendezése érdekében</t>
  </si>
  <si>
    <t>Az önkormányzat pénzeszköz átadásai, kölcsönnyújtásai 2013. év</t>
  </si>
  <si>
    <t>adatok Ft-ban</t>
  </si>
  <si>
    <t>Az önkormányzat pénzeszköz átvételei, kölcsön visszatérülései 2013. év</t>
  </si>
  <si>
    <t>Vámospércsi Mikrotérségi Családsegítő- és Gyermekjóléti Szolgálat (évközben felügyeleti szerv váltás történt)</t>
  </si>
  <si>
    <t>Vámospércsi Mikrotérségi Családsegítő- és Gyermekjóléti Szolgálat 2013. évi működési és felhalmozási mérlege (évközben felügyeleti szerv váltás történt)</t>
  </si>
  <si>
    <t>adatok fő-ben</t>
  </si>
  <si>
    <t>PÉNZESZKÖZ ÁTVÉTELEK, KÖLCSÖN VISSZATÉRÜLÉSEK ÖSSZESEN</t>
  </si>
  <si>
    <t>Közhasznú foglalkoztatás támogatása 2013.</t>
  </si>
  <si>
    <t>Startmunka-program 2013.</t>
  </si>
  <si>
    <t>Működési célú pénzeszközátvétel fejezeti kezelésű előrányzatoktól</t>
  </si>
  <si>
    <t>e)</t>
  </si>
  <si>
    <t>f)</t>
  </si>
  <si>
    <t>Működési célú pénzeszköz átvétel önkormányzatoktól és költségvetési szerveitől</t>
  </si>
  <si>
    <t>A Vámospércsi  Mikrotérségi Intézményfenntartó Társulás települései részére a 2012. évi működési többlet átadása (Fülöp)</t>
  </si>
  <si>
    <t>A Vámospércsi Mikrotérségi Intézményfenntartó Társulás települései 2012. évi hiányának megtérítése (Nyírmártonfalva, Nyíracsád, Újléta)</t>
  </si>
  <si>
    <t xml:space="preserve">Nyári diákmunka támogatása 2013. </t>
  </si>
  <si>
    <t>Nemzeti Kulturális Alaptól támogatás rendezvényekhez</t>
  </si>
  <si>
    <t>Felhalmozási célú kölcsön visszatérülése államháztartáson belülről</t>
  </si>
  <si>
    <t>A Vámospércs és Nyírmártonfalva Szennyvíz-beruházási Önkormányzati Társulás kölcsöntörlesztése</t>
  </si>
  <si>
    <t>Felhalmozási célú kölcsön visszatérülése társulásoktól és költségvetési szerveiktől</t>
  </si>
  <si>
    <t xml:space="preserve">Startmunka-program 2013. </t>
  </si>
  <si>
    <t>Felhalmozási célú pénzeszközátvétel elkülönített állami pénzalaptól</t>
  </si>
  <si>
    <t>A településen élő 70. éven felüli magánszemélyek</t>
  </si>
  <si>
    <r>
      <t xml:space="preserve">Vámospércsi Mikrotérségi Családsegítő- és Gyermekjóléti Szolgálat                                                            </t>
    </r>
    <r>
      <rPr>
        <b/>
        <i/>
        <sz val="12"/>
        <rFont val="Times New Roman"/>
        <family val="1"/>
      </rPr>
      <t>(évközben felügyeleti szerv váltás történt)</t>
    </r>
  </si>
  <si>
    <t>Intézmény tervezett kiadásai</t>
  </si>
  <si>
    <t>A feladat tervezett hiánya/többlete</t>
  </si>
  <si>
    <t>Művelődési Ház hangtechnika fejlesztése</t>
  </si>
  <si>
    <t>Családsegítés-, gyermekjóléti szolgáltatás és házi segítségnyújtás feladatok kiegészítő támogatása (Ktv. 4. számú melléklet 2. pont)</t>
  </si>
  <si>
    <t>2019. év és azt követő évek</t>
  </si>
  <si>
    <t>Rákóczi Szövetség támogatása (Felvidéki magyarok ösztöndíjprogram)</t>
  </si>
  <si>
    <t>Feladatellátás tervezett költségvetési támogatásai</t>
  </si>
  <si>
    <t>Intézmény tervezett saját bevételei és a feladat támogatásértékű bevételei</t>
  </si>
  <si>
    <t>Hajdú-Bihar Megyei Önkormányzat támogatása (óvoda eszközbeszerzés)</t>
  </si>
  <si>
    <t>6.1.</t>
  </si>
  <si>
    <t>6.2.</t>
  </si>
  <si>
    <t>Rendszeres gyermekvédelmi kedvezményben részesülők természetbeni támogatása (Gyermekvédelmi Erzsébet-utalvány)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</si>
</sst>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);\(#,##0\)"/>
    <numFmt numFmtId="166" formatCode="0_)"/>
    <numFmt numFmtId="167" formatCode="0.0_)"/>
    <numFmt numFmtId="168" formatCode="#,##0.0_);\(#,##0.0\)"/>
    <numFmt numFmtId="169" formatCode="#,##0.00_);\(#,##0.00\)"/>
    <numFmt numFmtId="170" formatCode="#,##0.000_);\(#,##0.000\)"/>
    <numFmt numFmtId="171" formatCode="#,##0.0"/>
    <numFmt numFmtId="172" formatCode="#,##0.000"/>
    <numFmt numFmtId="173" formatCode="#,##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0.000"/>
    <numFmt numFmtId="177" formatCode="0.0000"/>
    <numFmt numFmtId="178" formatCode="#,##0.00\ _F_t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yyyy\.mm\.dd"/>
    <numFmt numFmtId="183" formatCode="0.0%"/>
    <numFmt numFmtId="184" formatCode="#,###.#"/>
    <numFmt numFmtId="185" formatCode="##,###"/>
    <numFmt numFmtId="186" formatCode="[$-40E]yyyy\.\ mmmm\ d\."/>
    <numFmt numFmtId="187" formatCode="_-* #,##0\ _F_t_-;\-* #,##0\ _F_t_-;_-* &quot;-&quot;??\ _F_t_-;_-@_-"/>
    <numFmt numFmtId="188" formatCode="#,##0_ ;\-#,##0\ "/>
    <numFmt numFmtId="189" formatCode="0__"/>
    <numFmt numFmtId="190" formatCode="00"/>
    <numFmt numFmtId="191" formatCode="0.000%"/>
    <numFmt numFmtId="192" formatCode="0.0000%"/>
    <numFmt numFmtId="193" formatCode="mmm\ d/"/>
    <numFmt numFmtId="194" formatCode="#,##0.0000"/>
  </numFmts>
  <fonts count="87"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8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sz val="12"/>
      <name val="Arial"/>
      <family val="0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8"/>
      <name val="Times New Roman CE"/>
      <family val="1"/>
    </font>
    <font>
      <b/>
      <u val="single"/>
      <sz val="14"/>
      <name val="Times New Roman CE"/>
      <family val="0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b/>
      <sz val="20"/>
      <name val="Times New Roman"/>
      <family val="1"/>
    </font>
    <font>
      <sz val="10"/>
      <color indexed="2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1" borderId="7" applyNumberFormat="0" applyFont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3" fontId="7" fillId="0" borderId="0">
      <alignment vertical="center"/>
      <protection/>
    </xf>
    <xf numFmtId="0" fontId="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" fillId="32" borderId="10" xfId="0" applyNumberFormat="1" applyFont="1" applyFill="1" applyBorder="1" applyAlignment="1">
      <alignment horizontal="right"/>
    </xf>
    <xf numFmtId="3" fontId="4" fillId="32" borderId="11" xfId="0" applyNumberFormat="1" applyFont="1" applyFill="1" applyBorder="1" applyAlignment="1">
      <alignment horizontal="right"/>
    </xf>
    <xf numFmtId="0" fontId="12" fillId="0" borderId="0" xfId="63" applyFont="1" applyAlignment="1">
      <alignment horizontal="left" vertical="center"/>
      <protection/>
    </xf>
    <xf numFmtId="0" fontId="14" fillId="0" borderId="0" xfId="63" applyFont="1" applyAlignment="1">
      <alignment vertical="center" shrinkToFit="1"/>
      <protection/>
    </xf>
    <xf numFmtId="0" fontId="14" fillId="0" borderId="0" xfId="63" applyFont="1" applyAlignment="1">
      <alignment vertical="center"/>
      <protection/>
    </xf>
    <xf numFmtId="0" fontId="14" fillId="0" borderId="0" xfId="63" applyFont="1">
      <alignment/>
      <protection/>
    </xf>
    <xf numFmtId="0" fontId="14" fillId="0" borderId="0" xfId="63" applyFont="1">
      <alignment/>
      <protection/>
    </xf>
    <xf numFmtId="0" fontId="12" fillId="0" borderId="0" xfId="63" applyFont="1" applyAlignment="1">
      <alignment horizontal="center" vertical="center"/>
      <protection/>
    </xf>
    <xf numFmtId="0" fontId="14" fillId="0" borderId="0" xfId="63" applyFont="1" applyBorder="1" applyAlignment="1">
      <alignment vertical="center" shrinkToFit="1"/>
      <protection/>
    </xf>
    <xf numFmtId="0" fontId="12" fillId="0" borderId="0" xfId="63" applyFont="1">
      <alignment/>
      <protection/>
    </xf>
    <xf numFmtId="0" fontId="12" fillId="0" borderId="0" xfId="63" applyFont="1" applyAlignment="1">
      <alignment horizontal="center"/>
      <protection/>
    </xf>
    <xf numFmtId="0" fontId="14" fillId="0" borderId="0" xfId="63" applyFont="1" applyAlignment="1">
      <alignment shrinkToFit="1"/>
      <protection/>
    </xf>
    <xf numFmtId="0" fontId="14" fillId="0" borderId="0" xfId="63" applyFont="1" applyAlignment="1">
      <alignment horizontal="center" shrinkToFit="1"/>
      <protection/>
    </xf>
    <xf numFmtId="3" fontId="14" fillId="0" borderId="0" xfId="63" applyNumberFormat="1" applyFont="1">
      <alignment/>
      <protection/>
    </xf>
    <xf numFmtId="0" fontId="15" fillId="0" borderId="10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vertical="center"/>
      <protection/>
    </xf>
    <xf numFmtId="3" fontId="15" fillId="0" borderId="10" xfId="63" applyNumberFormat="1" applyFont="1" applyFill="1" applyBorder="1" applyAlignment="1">
      <alignment vertical="center"/>
      <protection/>
    </xf>
    <xf numFmtId="164" fontId="15" fillId="0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164" fontId="7" fillId="0" borderId="10" xfId="63" applyNumberFormat="1" applyFont="1" applyFill="1" applyBorder="1" applyAlignment="1">
      <alignment vertical="center" wrapText="1"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vertical="center" wrapText="1" shrinkToFit="1"/>
      <protection/>
    </xf>
    <xf numFmtId="3" fontId="15" fillId="0" borderId="10" xfId="63" applyNumberFormat="1" applyFont="1" applyFill="1" applyBorder="1" applyAlignment="1">
      <alignment horizontal="right" vertical="center" shrinkToFit="1"/>
      <protection/>
    </xf>
    <xf numFmtId="3" fontId="15" fillId="0" borderId="10" xfId="63" applyNumberFormat="1" applyFont="1" applyFill="1" applyBorder="1" applyAlignment="1">
      <alignment horizontal="centerContinuous" vertical="center" wrapText="1"/>
      <protection/>
    </xf>
    <xf numFmtId="173" fontId="7" fillId="0" borderId="10" xfId="63" applyNumberFormat="1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 wrapText="1" shrinkToFit="1"/>
      <protection/>
    </xf>
    <xf numFmtId="3" fontId="15" fillId="32" borderId="10" xfId="63" applyNumberFormat="1" applyFont="1" applyFill="1" applyBorder="1" applyAlignment="1">
      <alignment horizontal="right" vertical="center"/>
      <protection/>
    </xf>
    <xf numFmtId="0" fontId="18" fillId="0" borderId="0" xfId="63" applyFont="1" applyAlignment="1">
      <alignment horizontal="center"/>
      <protection/>
    </xf>
    <xf numFmtId="3" fontId="0" fillId="0" borderId="0" xfId="0" applyNumberFormat="1" applyAlignment="1">
      <alignment/>
    </xf>
    <xf numFmtId="0" fontId="13" fillId="0" borderId="0" xfId="63" applyFont="1" applyAlignment="1">
      <alignment/>
      <protection/>
    </xf>
    <xf numFmtId="173" fontId="14" fillId="0" borderId="0" xfId="63" applyNumberFormat="1" applyFont="1">
      <alignment/>
      <protection/>
    </xf>
    <xf numFmtId="0" fontId="13" fillId="0" borderId="0" xfId="63" applyFont="1">
      <alignment/>
      <protection/>
    </xf>
    <xf numFmtId="0" fontId="20" fillId="0" borderId="0" xfId="63" applyFont="1">
      <alignment/>
      <protection/>
    </xf>
    <xf numFmtId="3" fontId="20" fillId="0" borderId="0" xfId="63" applyNumberFormat="1" applyFont="1">
      <alignment/>
      <protection/>
    </xf>
    <xf numFmtId="3" fontId="13" fillId="0" borderId="0" xfId="63" applyNumberFormat="1" applyFont="1">
      <alignment/>
      <protection/>
    </xf>
    <xf numFmtId="0" fontId="21" fillId="0" borderId="0" xfId="63" applyFont="1">
      <alignment/>
      <protection/>
    </xf>
    <xf numFmtId="0" fontId="15" fillId="0" borderId="10" xfId="63" applyFont="1" applyFill="1" applyBorder="1" applyAlignment="1">
      <alignment vertical="center"/>
      <protection/>
    </xf>
    <xf numFmtId="3" fontId="15" fillId="0" borderId="10" xfId="63" applyNumberFormat="1" applyFont="1" applyFill="1" applyBorder="1" applyAlignment="1">
      <alignment/>
      <protection/>
    </xf>
    <xf numFmtId="3" fontId="15" fillId="0" borderId="13" xfId="63" applyNumberFormat="1" applyFont="1" applyFill="1" applyBorder="1" applyAlignment="1">
      <alignment/>
      <protection/>
    </xf>
    <xf numFmtId="3" fontId="15" fillId="0" borderId="10" xfId="63" applyNumberFormat="1" applyFont="1" applyFill="1" applyBorder="1" applyAlignment="1">
      <alignment/>
      <protection/>
    </xf>
    <xf numFmtId="3" fontId="15" fillId="0" borderId="13" xfId="63" applyNumberFormat="1" applyFont="1" applyFill="1" applyBorder="1" applyAlignment="1">
      <alignment/>
      <protection/>
    </xf>
    <xf numFmtId="0" fontId="16" fillId="0" borderId="0" xfId="63" applyFo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3" xfId="63" applyNumberFormat="1" applyFont="1" applyFill="1" applyBorder="1" applyAlignment="1">
      <alignment/>
      <protection/>
    </xf>
    <xf numFmtId="0" fontId="7" fillId="0" borderId="10" xfId="63" applyFont="1" applyFill="1" applyBorder="1" applyAlignment="1">
      <alignment vertical="center" wrapText="1" shrinkToFit="1"/>
      <protection/>
    </xf>
    <xf numFmtId="0" fontId="15" fillId="0" borderId="10" xfId="63" applyFont="1" applyFill="1" applyBorder="1" applyAlignment="1">
      <alignment horizontal="center"/>
      <protection/>
    </xf>
    <xf numFmtId="3" fontId="15" fillId="0" borderId="10" xfId="63" applyNumberFormat="1" applyFont="1" applyFill="1" applyBorder="1" applyAlignment="1">
      <alignment horizontal="right" shrinkToFit="1"/>
      <protection/>
    </xf>
    <xf numFmtId="3" fontId="15" fillId="0" borderId="13" xfId="63" applyNumberFormat="1" applyFont="1" applyFill="1" applyBorder="1" applyAlignment="1">
      <alignment horizontal="right" shrinkToFit="1"/>
      <protection/>
    </xf>
    <xf numFmtId="3" fontId="15" fillId="0" borderId="10" xfId="63" applyNumberFormat="1" applyFont="1" applyFill="1" applyBorder="1" applyAlignment="1">
      <alignment horizontal="centerContinuous" vertical="center" wrapText="1"/>
      <protection/>
    </xf>
    <xf numFmtId="3" fontId="15" fillId="0" borderId="13" xfId="63" applyNumberFormat="1" applyFont="1" applyFill="1" applyBorder="1" applyAlignment="1">
      <alignment horizontal="centerContinuous" vertical="center" wrapText="1"/>
      <protection/>
    </xf>
    <xf numFmtId="0" fontId="15" fillId="0" borderId="10" xfId="63" applyFont="1" applyBorder="1" applyAlignment="1">
      <alignment vertical="center"/>
      <protection/>
    </xf>
    <xf numFmtId="0" fontId="16" fillId="0" borderId="0" xfId="63" applyFont="1" applyAlignment="1">
      <alignment horizontal="center"/>
      <protection/>
    </xf>
    <xf numFmtId="0" fontId="13" fillId="0" borderId="0" xfId="63" applyFont="1" applyAlignment="1">
      <alignment shrinkToFit="1"/>
      <protection/>
    </xf>
    <xf numFmtId="0" fontId="4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20" fillId="0" borderId="0" xfId="58" applyFont="1">
      <alignment/>
      <protection/>
    </xf>
    <xf numFmtId="0" fontId="20" fillId="0" borderId="0" xfId="58" applyFont="1" applyAlignment="1">
      <alignment shrinkToFit="1"/>
      <protection/>
    </xf>
    <xf numFmtId="1" fontId="22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49" fontId="23" fillId="0" borderId="10" xfId="58" applyNumberFormat="1" applyFont="1" applyFill="1" applyBorder="1" applyAlignment="1">
      <alignment horizontal="left" vertical="center" wrapText="1" shrinkToFit="1"/>
      <protection/>
    </xf>
    <xf numFmtId="1" fontId="2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41" fontId="5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92" fontId="5" fillId="0" borderId="0" xfId="70" applyNumberFormat="1" applyFont="1" applyAlignment="1">
      <alignment/>
    </xf>
    <xf numFmtId="3" fontId="23" fillId="0" borderId="10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7" fontId="23" fillId="0" borderId="10" xfId="4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187" fontId="6" fillId="0" borderId="10" xfId="4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/>
    </xf>
    <xf numFmtId="187" fontId="6" fillId="32" borderId="10" xfId="4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7" fillId="0" borderId="0" xfId="63" applyFont="1" applyAlignment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5" fillId="0" borderId="10" xfId="63" applyFont="1" applyBorder="1" applyAlignment="1">
      <alignment vertical="center" wrapText="1"/>
      <protection/>
    </xf>
    <xf numFmtId="0" fontId="5" fillId="0" borderId="14" xfId="0" applyFont="1" applyFill="1" applyBorder="1" applyAlignment="1">
      <alignment horizontal="right"/>
    </xf>
    <xf numFmtId="0" fontId="14" fillId="0" borderId="0" xfId="63" applyFont="1" applyBorder="1" applyAlignment="1">
      <alignment horizontal="right" vertical="center"/>
      <protection/>
    </xf>
    <xf numFmtId="3" fontId="20" fillId="0" borderId="0" xfId="63" applyNumberFormat="1" applyFont="1" applyAlignment="1">
      <alignment horizontal="right"/>
      <protection/>
    </xf>
    <xf numFmtId="0" fontId="23" fillId="34" borderId="10" xfId="58" applyFont="1" applyFill="1" applyBorder="1" applyAlignment="1">
      <alignment horizontal="center" vertical="center" shrinkToFit="1"/>
      <protection/>
    </xf>
    <xf numFmtId="49" fontId="23" fillId="34" borderId="10" xfId="58" applyNumberFormat="1" applyFont="1" applyFill="1" applyBorder="1" applyAlignment="1">
      <alignment horizontal="left" vertical="center" wrapText="1" shrinkToFit="1"/>
      <protection/>
    </xf>
    <xf numFmtId="3" fontId="23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23" fillId="0" borderId="10" xfId="58" applyNumberFormat="1" applyFont="1" applyFill="1" applyBorder="1" applyAlignment="1">
      <alignment horizontal="center" vertical="center"/>
      <protection/>
    </xf>
    <xf numFmtId="3" fontId="6" fillId="32" borderId="10" xfId="58" applyNumberFormat="1" applyFont="1" applyFill="1" applyBorder="1" applyAlignment="1">
      <alignment horizontal="center" vertical="center"/>
      <protection/>
    </xf>
    <xf numFmtId="3" fontId="6" fillId="32" borderId="10" xfId="0" applyNumberFormat="1" applyFont="1" applyFill="1" applyBorder="1" applyAlignment="1">
      <alignment horizontal="center" vertical="center"/>
    </xf>
    <xf numFmtId="0" fontId="29" fillId="0" borderId="0" xfId="6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14" fillId="0" borderId="15" xfId="61" applyFont="1" applyBorder="1" applyAlignment="1">
      <alignment horizontal="centerContinuous"/>
      <protection/>
    </xf>
    <xf numFmtId="0" fontId="14" fillId="0" borderId="16" xfId="61" applyFont="1" applyBorder="1" applyAlignment="1">
      <alignment horizontal="centerContinuous"/>
      <protection/>
    </xf>
    <xf numFmtId="0" fontId="12" fillId="34" borderId="10" xfId="61" applyNumberFormat="1" applyFont="1" applyFill="1" applyBorder="1" applyAlignment="1">
      <alignment horizontal="center" vertical="center" wrapText="1"/>
      <protection/>
    </xf>
    <xf numFmtId="3" fontId="14" fillId="0" borderId="17" xfId="61" applyNumberFormat="1" applyFont="1" applyBorder="1">
      <alignment/>
      <protection/>
    </xf>
    <xf numFmtId="0" fontId="14" fillId="0" borderId="10" xfId="61" applyFont="1" applyBorder="1" applyAlignment="1">
      <alignment horizontal="center"/>
      <protection/>
    </xf>
    <xf numFmtId="0" fontId="14" fillId="0" borderId="10" xfId="61" applyFont="1" applyBorder="1">
      <alignment/>
      <protection/>
    </xf>
    <xf numFmtId="3" fontId="14" fillId="0" borderId="10" xfId="61" applyNumberFormat="1" applyFont="1" applyBorder="1">
      <alignment/>
      <protection/>
    </xf>
    <xf numFmtId="0" fontId="14" fillId="34" borderId="10" xfId="61" applyFont="1" applyFill="1" applyBorder="1">
      <alignment/>
      <protection/>
    </xf>
    <xf numFmtId="3" fontId="14" fillId="34" borderId="10" xfId="61" applyNumberFormat="1" applyFont="1" applyFill="1" applyBorder="1">
      <alignment/>
      <protection/>
    </xf>
    <xf numFmtId="0" fontId="14" fillId="34" borderId="15" xfId="61" applyFont="1" applyFill="1" applyBorder="1" applyAlignment="1">
      <alignment horizontal="centerContinuous"/>
      <protection/>
    </xf>
    <xf numFmtId="0" fontId="14" fillId="34" borderId="16" xfId="61" applyFont="1" applyFill="1" applyBorder="1" applyAlignment="1">
      <alignment horizontal="centerContinuous"/>
      <protection/>
    </xf>
    <xf numFmtId="3" fontId="14" fillId="0" borderId="10" xfId="61" applyNumberFormat="1" applyFont="1" applyFill="1" applyBorder="1">
      <alignment/>
      <protection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61" applyNumberFormat="1" applyFont="1" applyFill="1" applyBorder="1" applyAlignment="1">
      <alignment horizontal="center" vertical="center" wrapText="1"/>
      <protection/>
    </xf>
    <xf numFmtId="3" fontId="12" fillId="32" borderId="10" xfId="61" applyNumberFormat="1" applyFont="1" applyFill="1" applyBorder="1">
      <alignment/>
      <protection/>
    </xf>
    <xf numFmtId="0" fontId="12" fillId="32" borderId="10" xfId="61" applyFont="1" applyFill="1" applyBorder="1">
      <alignment/>
      <protection/>
    </xf>
    <xf numFmtId="3" fontId="12" fillId="32" borderId="10" xfId="61" applyNumberFormat="1" applyFont="1" applyFill="1" applyBorder="1">
      <alignment/>
      <protection/>
    </xf>
    <xf numFmtId="0" fontId="26" fillId="0" borderId="0" xfId="0" applyFont="1" applyBorder="1" applyAlignment="1">
      <alignment horizontal="right"/>
    </xf>
    <xf numFmtId="0" fontId="5" fillId="32" borderId="10" xfId="0" applyFont="1" applyFill="1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8" fillId="32" borderId="10" xfId="0" applyNumberFormat="1" applyFont="1" applyFill="1" applyBorder="1" applyAlignment="1">
      <alignment vertical="center"/>
    </xf>
    <xf numFmtId="3" fontId="5" fillId="0" borderId="18" xfId="59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41" fontId="4" fillId="0" borderId="10" xfId="0" applyNumberFormat="1" applyFont="1" applyBorder="1" applyAlignment="1">
      <alignment horizontal="right" vertical="center" wrapText="1"/>
    </xf>
    <xf numFmtId="0" fontId="2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4" fillId="0" borderId="0" xfId="63" applyFont="1" applyBorder="1" applyAlignment="1">
      <alignment horizontal="right"/>
      <protection/>
    </xf>
    <xf numFmtId="164" fontId="7" fillId="0" borderId="10" xfId="63" applyNumberFormat="1" applyFont="1" applyFill="1" applyBorder="1" applyAlignment="1">
      <alignment horizontal="left" vertical="center" wrapText="1" shrinkToFit="1"/>
      <protection/>
    </xf>
    <xf numFmtId="3" fontId="24" fillId="3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23" fillId="34" borderId="19" xfId="59" applyFont="1" applyFill="1" applyBorder="1" applyAlignment="1">
      <alignment horizontal="center" vertical="center" wrapText="1"/>
      <protection/>
    </xf>
    <xf numFmtId="3" fontId="23" fillId="34" borderId="19" xfId="59" applyNumberFormat="1" applyFont="1" applyFill="1" applyBorder="1" applyAlignment="1">
      <alignment horizontal="right" vertical="center" wrapText="1"/>
      <protection/>
    </xf>
    <xf numFmtId="3" fontId="0" fillId="0" borderId="0" xfId="59" applyNumberFormat="1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23" fillId="0" borderId="19" xfId="59" applyFont="1" applyBorder="1" applyAlignment="1">
      <alignment horizontal="center" vertical="center" wrapText="1"/>
      <protection/>
    </xf>
    <xf numFmtId="3" fontId="23" fillId="0" borderId="19" xfId="59" applyNumberFormat="1" applyFont="1" applyFill="1" applyBorder="1" applyAlignment="1">
      <alignment horizontal="right" vertical="center" wrapText="1"/>
      <protection/>
    </xf>
    <xf numFmtId="3" fontId="23" fillId="0" borderId="19" xfId="62" applyNumberFormat="1" applyFont="1" applyFill="1" applyBorder="1" applyAlignment="1">
      <alignment horizontal="right" vertical="center" wrapText="1"/>
      <protection/>
    </xf>
    <xf numFmtId="0" fontId="6" fillId="32" borderId="19" xfId="59" applyFont="1" applyFill="1" applyBorder="1" applyAlignment="1">
      <alignment horizontal="center" vertical="center" wrapText="1"/>
      <protection/>
    </xf>
    <xf numFmtId="3" fontId="6" fillId="32" borderId="19" xfId="59" applyNumberFormat="1" applyFont="1" applyFill="1" applyBorder="1" applyAlignment="1">
      <alignment horizontal="right" vertical="center" wrapText="1"/>
      <protection/>
    </xf>
    <xf numFmtId="0" fontId="23" fillId="0" borderId="19" xfId="62" applyFont="1" applyFill="1" applyBorder="1" applyAlignment="1">
      <alignment horizontal="center" vertical="center" wrapText="1"/>
      <protection/>
    </xf>
    <xf numFmtId="0" fontId="6" fillId="32" borderId="20" xfId="62" applyFont="1" applyFill="1" applyBorder="1" applyAlignment="1">
      <alignment horizontal="center" vertical="center" wrapText="1"/>
      <protection/>
    </xf>
    <xf numFmtId="0" fontId="23" fillId="32" borderId="19" xfId="59" applyFont="1" applyFill="1" applyBorder="1" applyAlignment="1">
      <alignment horizontal="center" vertical="center" wrapText="1"/>
      <protection/>
    </xf>
    <xf numFmtId="0" fontId="6" fillId="32" borderId="20" xfId="59" applyFont="1" applyFill="1" applyBorder="1" applyAlignment="1">
      <alignment horizontal="center" vertical="center" wrapText="1"/>
      <protection/>
    </xf>
    <xf numFmtId="3" fontId="6" fillId="32" borderId="19" xfId="62" applyNumberFormat="1" applyFont="1" applyFill="1" applyBorder="1" applyAlignment="1">
      <alignment horizontal="right" vertical="center" wrapText="1"/>
      <protection/>
    </xf>
    <xf numFmtId="0" fontId="23" fillId="32" borderId="21" xfId="59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center" wrapText="1"/>
      <protection/>
    </xf>
    <xf numFmtId="0" fontId="23" fillId="0" borderId="21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22" xfId="59" applyFont="1" applyBorder="1" applyAlignment="1">
      <alignment horizontal="center" vertical="center" wrapText="1"/>
      <protection/>
    </xf>
    <xf numFmtId="0" fontId="23" fillId="0" borderId="11" xfId="59" applyFont="1" applyBorder="1" applyAlignment="1">
      <alignment horizontal="center" vertical="center" wrapText="1"/>
      <protection/>
    </xf>
    <xf numFmtId="3" fontId="23" fillId="0" borderId="20" xfId="62" applyNumberFormat="1" applyFont="1" applyFill="1" applyBorder="1" applyAlignment="1">
      <alignment horizontal="right" vertical="center" wrapText="1"/>
      <protection/>
    </xf>
    <xf numFmtId="0" fontId="23" fillId="32" borderId="10" xfId="59" applyFont="1" applyFill="1" applyBorder="1" applyAlignment="1">
      <alignment horizontal="center" vertical="center" wrapText="1"/>
      <protection/>
    </xf>
    <xf numFmtId="3" fontId="6" fillId="32" borderId="10" xfId="62" applyNumberFormat="1" applyFont="1" applyFill="1" applyBorder="1" applyAlignment="1">
      <alignment horizontal="right" vertical="center" wrapText="1"/>
      <protection/>
    </xf>
    <xf numFmtId="3" fontId="23" fillId="0" borderId="10" xfId="62" applyNumberFormat="1" applyFont="1" applyFill="1" applyBorder="1" applyAlignment="1">
      <alignment horizontal="right" vertical="center" wrapText="1"/>
      <protection/>
    </xf>
    <xf numFmtId="0" fontId="34" fillId="0" borderId="0" xfId="59" applyFont="1" applyAlignment="1">
      <alignment wrapText="1"/>
      <protection/>
    </xf>
    <xf numFmtId="3" fontId="6" fillId="35" borderId="1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 applyAlignment="1">
      <alignment horizontal="right" vertical="center"/>
      <protection/>
    </xf>
    <xf numFmtId="3" fontId="0" fillId="0" borderId="0" xfId="59" applyNumberFormat="1" applyFont="1" applyAlignment="1">
      <alignment horizontal="center"/>
      <protection/>
    </xf>
    <xf numFmtId="3" fontId="5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3" fontId="23" fillId="3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 shrinkToFit="1"/>
    </xf>
    <xf numFmtId="0" fontId="23" fillId="0" borderId="10" xfId="0" applyFont="1" applyBorder="1" applyAlignment="1">
      <alignment vertical="center" wrapText="1" shrinkToFit="1"/>
    </xf>
    <xf numFmtId="49" fontId="5" fillId="0" borderId="10" xfId="0" applyNumberFormat="1" applyFont="1" applyFill="1" applyBorder="1" applyAlignment="1">
      <alignment/>
    </xf>
    <xf numFmtId="3" fontId="3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3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6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164" fontId="23" fillId="0" borderId="10" xfId="58" applyNumberFormat="1" applyFont="1" applyFill="1" applyBorder="1" applyAlignment="1">
      <alignment vertical="center" wrapText="1" shrinkToFit="1"/>
      <protection/>
    </xf>
    <xf numFmtId="0" fontId="23" fillId="0" borderId="10" xfId="58" applyFont="1" applyFill="1" applyBorder="1" applyAlignment="1">
      <alignment vertical="center" wrapText="1" shrinkToFit="1"/>
      <protection/>
    </xf>
    <xf numFmtId="3" fontId="23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3" fontId="41" fillId="0" borderId="0" xfId="0" applyNumberFormat="1" applyFont="1" applyAlignment="1">
      <alignment/>
    </xf>
    <xf numFmtId="3" fontId="43" fillId="32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vertical="center"/>
    </xf>
    <xf numFmtId="0" fontId="44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vertical="center" wrapText="1"/>
    </xf>
    <xf numFmtId="3" fontId="43" fillId="32" borderId="10" xfId="0" applyNumberFormat="1" applyFont="1" applyFill="1" applyBorder="1" applyAlignment="1">
      <alignment vertical="center"/>
    </xf>
    <xf numFmtId="0" fontId="41" fillId="0" borderId="0" xfId="0" applyFont="1" applyAlignment="1">
      <alignment horizontal="center"/>
    </xf>
    <xf numFmtId="3" fontId="39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22" fillId="0" borderId="0" xfId="58" applyFont="1">
      <alignment/>
      <protection/>
    </xf>
    <xf numFmtId="0" fontId="15" fillId="0" borderId="0" xfId="58" applyFont="1">
      <alignment/>
      <protection/>
    </xf>
    <xf numFmtId="0" fontId="15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right"/>
      <protection/>
    </xf>
    <xf numFmtId="0" fontId="22" fillId="32" borderId="10" xfId="58" applyFont="1" applyFill="1" applyBorder="1" applyAlignment="1">
      <alignment vertical="center"/>
      <protection/>
    </xf>
    <xf numFmtId="0" fontId="6" fillId="32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64" fontId="15" fillId="0" borderId="10" xfId="58" applyNumberFormat="1" applyFont="1" applyFill="1" applyBorder="1" applyAlignment="1">
      <alignment horizontal="left" vertical="center" shrinkToFit="1"/>
      <protection/>
    </xf>
    <xf numFmtId="41" fontId="15" fillId="0" borderId="10" xfId="58" applyNumberFormat="1" applyFont="1" applyFill="1" applyBorder="1" applyAlignment="1">
      <alignment vertical="center" shrinkToFit="1"/>
      <protection/>
    </xf>
    <xf numFmtId="0" fontId="7" fillId="0" borderId="0" xfId="58" applyFont="1" applyFill="1" applyAlignment="1">
      <alignment vertical="center"/>
      <protection/>
    </xf>
    <xf numFmtId="41" fontId="15" fillId="32" borderId="10" xfId="58" applyNumberFormat="1" applyFont="1" applyFill="1" applyBorder="1" applyAlignment="1">
      <alignment vertical="center" shrinkToFit="1"/>
      <protection/>
    </xf>
    <xf numFmtId="0" fontId="46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20" fillId="0" borderId="0" xfId="58" applyFont="1" applyFill="1" applyAlignment="1">
      <alignment shrinkToFit="1"/>
      <protection/>
    </xf>
    <xf numFmtId="0" fontId="47" fillId="0" borderId="0" xfId="58" applyFont="1" applyFill="1" applyBorder="1">
      <alignment/>
      <protection/>
    </xf>
    <xf numFmtId="0" fontId="48" fillId="0" borderId="0" xfId="58" applyFont="1" applyFill="1" applyBorder="1">
      <alignment/>
      <protection/>
    </xf>
    <xf numFmtId="0" fontId="48" fillId="0" borderId="0" xfId="58" applyFont="1">
      <alignment/>
      <protection/>
    </xf>
    <xf numFmtId="0" fontId="20" fillId="0" borderId="0" xfId="58" applyFont="1" applyAlignment="1">
      <alignment vertical="center"/>
      <protection/>
    </xf>
    <xf numFmtId="0" fontId="47" fillId="0" borderId="0" xfId="58" applyFont="1">
      <alignment/>
      <protection/>
    </xf>
    <xf numFmtId="0" fontId="47" fillId="0" borderId="0" xfId="58" applyFont="1" applyBorder="1">
      <alignment/>
      <protection/>
    </xf>
    <xf numFmtId="3" fontId="5" fillId="0" borderId="10" xfId="0" applyNumberFormat="1" applyFont="1" applyFill="1" applyBorder="1" applyAlignment="1">
      <alignment vertical="center" wrapText="1"/>
    </xf>
    <xf numFmtId="0" fontId="14" fillId="32" borderId="10" xfId="61" applyFont="1" applyFill="1" applyBorder="1" applyAlignment="1">
      <alignment horizontal="center"/>
      <protection/>
    </xf>
    <xf numFmtId="3" fontId="43" fillId="0" borderId="1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horizontal="right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3" fontId="23" fillId="32" borderId="10" xfId="0" applyNumberFormat="1" applyFont="1" applyFill="1" applyBorder="1" applyAlignment="1">
      <alignment horizontal="right" vertical="center"/>
    </xf>
    <xf numFmtId="0" fontId="49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3" fontId="49" fillId="32" borderId="10" xfId="0" applyNumberFormat="1" applyFont="1" applyFill="1" applyBorder="1" applyAlignment="1">
      <alignment vertical="center"/>
    </xf>
    <xf numFmtId="3" fontId="49" fillId="32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/>
    </xf>
    <xf numFmtId="3" fontId="4" fillId="0" borderId="23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2" borderId="2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4" fillId="32" borderId="25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1" xfId="0" applyNumberFormat="1" applyFont="1" applyFill="1" applyBorder="1" applyAlignment="1">
      <alignment horizontal="right" vertical="center"/>
    </xf>
    <xf numFmtId="3" fontId="4" fillId="32" borderId="1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15" fillId="32" borderId="10" xfId="63" applyNumberFormat="1" applyFont="1" applyFill="1" applyBorder="1" applyAlignment="1">
      <alignment vertical="center"/>
      <protection/>
    </xf>
    <xf numFmtId="3" fontId="15" fillId="0" borderId="16" xfId="63" applyNumberFormat="1" applyFont="1" applyFill="1" applyBorder="1" applyAlignment="1">
      <alignment/>
      <protection/>
    </xf>
    <xf numFmtId="3" fontId="15" fillId="0" borderId="16" xfId="63" applyNumberFormat="1" applyFont="1" applyFill="1" applyBorder="1" applyAlignment="1">
      <alignment/>
      <protection/>
    </xf>
    <xf numFmtId="3" fontId="7" fillId="0" borderId="16" xfId="63" applyNumberFormat="1" applyFont="1" applyFill="1" applyBorder="1" applyAlignment="1">
      <alignment/>
      <protection/>
    </xf>
    <xf numFmtId="3" fontId="15" fillId="0" borderId="16" xfId="63" applyNumberFormat="1" applyFont="1" applyFill="1" applyBorder="1" applyAlignment="1">
      <alignment horizontal="right" shrinkToFit="1"/>
      <protection/>
    </xf>
    <xf numFmtId="3" fontId="15" fillId="0" borderId="16" xfId="63" applyNumberFormat="1" applyFont="1" applyFill="1" applyBorder="1" applyAlignment="1">
      <alignment horizontal="centerContinuous" vertical="center" wrapText="1"/>
      <protection/>
    </xf>
    <xf numFmtId="173" fontId="7" fillId="0" borderId="16" xfId="63" applyNumberFormat="1" applyFont="1" applyFill="1" applyBorder="1" applyAlignment="1">
      <alignment vertical="center"/>
      <protection/>
    </xf>
    <xf numFmtId="3" fontId="15" fillId="32" borderId="16" xfId="63" applyNumberFormat="1" applyFont="1" applyFill="1" applyBorder="1" applyAlignment="1">
      <alignment horizontal="right" vertical="center"/>
      <protection/>
    </xf>
    <xf numFmtId="3" fontId="15" fillId="0" borderId="27" xfId="63" applyNumberFormat="1" applyFont="1" applyFill="1" applyBorder="1" applyAlignment="1">
      <alignment/>
      <protection/>
    </xf>
    <xf numFmtId="3" fontId="15" fillId="0" borderId="27" xfId="63" applyNumberFormat="1" applyFont="1" applyFill="1" applyBorder="1" applyAlignment="1">
      <alignment/>
      <protection/>
    </xf>
    <xf numFmtId="3" fontId="7" fillId="0" borderId="27" xfId="63" applyNumberFormat="1" applyFont="1" applyFill="1" applyBorder="1" applyAlignment="1">
      <alignment/>
      <protection/>
    </xf>
    <xf numFmtId="3" fontId="15" fillId="0" borderId="27" xfId="63" applyNumberFormat="1" applyFont="1" applyFill="1" applyBorder="1" applyAlignment="1">
      <alignment horizontal="right" shrinkToFit="1"/>
      <protection/>
    </xf>
    <xf numFmtId="3" fontId="15" fillId="0" borderId="27" xfId="63" applyNumberFormat="1" applyFont="1" applyFill="1" applyBorder="1" applyAlignment="1">
      <alignment horizontal="centerContinuous" vertical="center" wrapText="1"/>
      <protection/>
    </xf>
    <xf numFmtId="3" fontId="7" fillId="0" borderId="28" xfId="63" applyNumberFormat="1" applyFont="1" applyFill="1" applyBorder="1" applyAlignment="1">
      <alignment vertical="center"/>
      <protection/>
    </xf>
    <xf numFmtId="3" fontId="15" fillId="32" borderId="28" xfId="63" applyNumberFormat="1" applyFont="1" applyFill="1" applyBorder="1" applyAlignment="1">
      <alignment horizontal="right" vertical="center"/>
      <protection/>
    </xf>
    <xf numFmtId="0" fontId="17" fillId="0" borderId="0" xfId="58" applyFont="1" applyBorder="1" applyAlignment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36" fillId="0" borderId="17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 vertical="center"/>
    </xf>
    <xf numFmtId="3" fontId="12" fillId="0" borderId="10" xfId="61" applyNumberFormat="1" applyFont="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5" fillId="0" borderId="0" xfId="59" applyNumberFormat="1" applyFont="1" applyAlignment="1">
      <alignment horizontal="right" wrapText="1"/>
      <protection/>
    </xf>
    <xf numFmtId="3" fontId="5" fillId="0" borderId="0" xfId="59" applyNumberFormat="1" applyFont="1" applyAlignment="1">
      <alignment horizontal="right"/>
      <protection/>
    </xf>
    <xf numFmtId="0" fontId="0" fillId="0" borderId="0" xfId="0" applyAlignment="1">
      <alignment horizontal="right"/>
    </xf>
    <xf numFmtId="3" fontId="41" fillId="0" borderId="0" xfId="0" applyNumberFormat="1" applyFont="1" applyAlignment="1">
      <alignment horizontal="right"/>
    </xf>
    <xf numFmtId="0" fontId="6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/>
    </xf>
    <xf numFmtId="0" fontId="4" fillId="32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4" fillId="0" borderId="25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32" borderId="10" xfId="63" applyFont="1" applyFill="1" applyBorder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5" fillId="0" borderId="10" xfId="63" applyFont="1" applyFill="1" applyBorder="1" applyAlignment="1">
      <alignment horizontal="left" vertical="center"/>
      <protection/>
    </xf>
    <xf numFmtId="0" fontId="15" fillId="32" borderId="10" xfId="63" applyFont="1" applyFill="1" applyBorder="1" applyAlignment="1">
      <alignment horizontal="center" vertical="center" wrapText="1" shrinkToFit="1"/>
      <protection/>
    </xf>
    <xf numFmtId="0" fontId="15" fillId="32" borderId="11" xfId="63" applyFont="1" applyFill="1" applyBorder="1" applyAlignment="1">
      <alignment horizontal="center" vertical="center" wrapText="1"/>
      <protection/>
    </xf>
    <xf numFmtId="0" fontId="15" fillId="32" borderId="26" xfId="63" applyFont="1" applyFill="1" applyBorder="1" applyAlignment="1">
      <alignment horizontal="center" vertical="center" wrapText="1"/>
      <protection/>
    </xf>
    <xf numFmtId="0" fontId="15" fillId="32" borderId="17" xfId="63" applyFont="1" applyFill="1" applyBorder="1" applyAlignment="1">
      <alignment horizontal="center" vertical="center" wrapText="1"/>
      <protection/>
    </xf>
    <xf numFmtId="0" fontId="15" fillId="32" borderId="10" xfId="63" applyFont="1" applyFill="1" applyBorder="1" applyAlignment="1">
      <alignment horizontal="center" vertical="center" shrinkToFit="1"/>
      <protection/>
    </xf>
    <xf numFmtId="164" fontId="15" fillId="32" borderId="10" xfId="63" applyNumberFormat="1" applyFont="1" applyFill="1" applyBorder="1" applyAlignment="1">
      <alignment horizontal="center" vertical="center" wrapText="1"/>
      <protection/>
    </xf>
    <xf numFmtId="3" fontId="15" fillId="32" borderId="16" xfId="63" applyNumberFormat="1" applyFont="1" applyFill="1" applyBorder="1" applyAlignment="1">
      <alignment horizontal="center" vertical="center" wrapText="1"/>
      <protection/>
    </xf>
    <xf numFmtId="3" fontId="15" fillId="32" borderId="10" xfId="63" applyNumberFormat="1" applyFont="1" applyFill="1" applyBorder="1" applyAlignment="1">
      <alignment horizontal="center" vertical="center" wrapText="1"/>
      <protection/>
    </xf>
    <xf numFmtId="0" fontId="37" fillId="0" borderId="0" xfId="63" applyFont="1" applyAlignment="1">
      <alignment horizontal="center"/>
      <protection/>
    </xf>
    <xf numFmtId="0" fontId="15" fillId="32" borderId="15" xfId="63" applyFont="1" applyFill="1" applyBorder="1" applyAlignment="1">
      <alignment horizontal="center" vertical="center" wrapText="1" shrinkToFit="1"/>
      <protection/>
    </xf>
    <xf numFmtId="0" fontId="15" fillId="32" borderId="16" xfId="63" applyFont="1" applyFill="1" applyBorder="1" applyAlignment="1">
      <alignment horizontal="center" vertical="center" wrapText="1" shrinkToFit="1"/>
      <protection/>
    </xf>
    <xf numFmtId="0" fontId="15" fillId="0" borderId="10" xfId="63" applyFont="1" applyFill="1" applyBorder="1" applyAlignment="1">
      <alignment horizontal="left" vertical="center"/>
      <protection/>
    </xf>
    <xf numFmtId="0" fontId="15" fillId="32" borderId="10" xfId="63" applyFont="1" applyFill="1" applyBorder="1" applyAlignment="1">
      <alignment horizontal="center" vertical="center" wrapText="1" shrinkToFit="1"/>
      <protection/>
    </xf>
    <xf numFmtId="0" fontId="19" fillId="32" borderId="10" xfId="0" applyFont="1" applyFill="1" applyBorder="1" applyAlignment="1">
      <alignment horizontal="center" vertical="center" wrapText="1" shrinkToFit="1"/>
    </xf>
    <xf numFmtId="3" fontId="15" fillId="32" borderId="28" xfId="63" applyNumberFormat="1" applyFont="1" applyFill="1" applyBorder="1" applyAlignment="1">
      <alignment horizontal="center" vertical="center" wrapText="1"/>
      <protection/>
    </xf>
    <xf numFmtId="0" fontId="6" fillId="32" borderId="15" xfId="59" applyFont="1" applyFill="1" applyBorder="1" applyAlignment="1">
      <alignment horizontal="left" vertical="center" wrapText="1"/>
      <protection/>
    </xf>
    <xf numFmtId="0" fontId="6" fillId="32" borderId="25" xfId="59" applyFont="1" applyFill="1" applyBorder="1" applyAlignment="1">
      <alignment horizontal="left" vertical="center" wrapText="1"/>
      <protection/>
    </xf>
    <xf numFmtId="0" fontId="6" fillId="32" borderId="16" xfId="59" applyFont="1" applyFill="1" applyBorder="1" applyAlignment="1">
      <alignment horizontal="left" vertical="center" wrapText="1"/>
      <protection/>
    </xf>
    <xf numFmtId="0" fontId="23" fillId="0" borderId="15" xfId="59" applyFont="1" applyBorder="1" applyAlignment="1">
      <alignment horizontal="left" vertical="center" wrapText="1"/>
      <protection/>
    </xf>
    <xf numFmtId="0" fontId="23" fillId="0" borderId="25" xfId="59" applyFont="1" applyBorder="1" applyAlignment="1">
      <alignment horizontal="left" vertical="center" wrapText="1"/>
      <protection/>
    </xf>
    <xf numFmtId="0" fontId="23" fillId="0" borderId="16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23" fillId="0" borderId="34" xfId="59" applyFont="1" applyBorder="1" applyAlignment="1">
      <alignment horizontal="lef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3" fontId="6" fillId="36" borderId="20" xfId="62" applyNumberFormat="1" applyFont="1" applyFill="1" applyBorder="1" applyAlignment="1">
      <alignment horizontal="center" vertical="center" wrapText="1"/>
      <protection/>
    </xf>
    <xf numFmtId="3" fontId="6" fillId="36" borderId="36" xfId="62" applyNumberFormat="1" applyFont="1" applyFill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23" fillId="0" borderId="37" xfId="59" applyFont="1" applyBorder="1" applyAlignment="1">
      <alignment horizontal="left" vertical="center" wrapText="1"/>
      <protection/>
    </xf>
    <xf numFmtId="0" fontId="23" fillId="0" borderId="38" xfId="59" applyFont="1" applyBorder="1" applyAlignment="1">
      <alignment horizontal="left" vertical="center" wrapText="1"/>
      <protection/>
    </xf>
    <xf numFmtId="0" fontId="23" fillId="0" borderId="39" xfId="59" applyFont="1" applyBorder="1" applyAlignment="1">
      <alignment horizontal="left" vertical="center" wrapText="1"/>
      <protection/>
    </xf>
    <xf numFmtId="0" fontId="6" fillId="32" borderId="33" xfId="59" applyFont="1" applyFill="1" applyBorder="1" applyAlignment="1">
      <alignment horizontal="left" vertical="center" wrapText="1"/>
      <protection/>
    </xf>
    <xf numFmtId="0" fontId="6" fillId="32" borderId="34" xfId="59" applyFont="1" applyFill="1" applyBorder="1" applyAlignment="1">
      <alignment horizontal="left" vertical="center" wrapText="1"/>
      <protection/>
    </xf>
    <xf numFmtId="0" fontId="6" fillId="32" borderId="35" xfId="59" applyFont="1" applyFill="1" applyBorder="1" applyAlignment="1">
      <alignment horizontal="left" vertical="center" wrapText="1"/>
      <protection/>
    </xf>
    <xf numFmtId="0" fontId="6" fillId="32" borderId="21" xfId="59" applyFont="1" applyFill="1" applyBorder="1" applyAlignment="1">
      <alignment horizontal="left" vertical="center" wrapText="1"/>
      <protection/>
    </xf>
    <xf numFmtId="0" fontId="23" fillId="0" borderId="19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right" vertical="center"/>
      <protection/>
    </xf>
    <xf numFmtId="0" fontId="6" fillId="36" borderId="19" xfId="59" applyFont="1" applyFill="1" applyBorder="1" applyAlignment="1">
      <alignment horizontal="center" vertical="center" textRotation="90"/>
      <protection/>
    </xf>
    <xf numFmtId="0" fontId="6" fillId="36" borderId="19" xfId="62" applyFont="1" applyFill="1" applyBorder="1" applyAlignment="1">
      <alignment horizontal="center" vertical="center" wrapText="1"/>
      <protection/>
    </xf>
    <xf numFmtId="0" fontId="6" fillId="32" borderId="21" xfId="62" applyFont="1" applyFill="1" applyBorder="1" applyAlignment="1">
      <alignment horizontal="left" vertical="center" wrapText="1"/>
      <protection/>
    </xf>
    <xf numFmtId="0" fontId="6" fillId="32" borderId="34" xfId="62" applyFont="1" applyFill="1" applyBorder="1" applyAlignment="1">
      <alignment horizontal="left" vertical="center" wrapText="1"/>
      <protection/>
    </xf>
    <xf numFmtId="0" fontId="6" fillId="32" borderId="35" xfId="62" applyFont="1" applyFill="1" applyBorder="1" applyAlignment="1">
      <alignment horizontal="left" vertical="center" wrapText="1"/>
      <protection/>
    </xf>
    <xf numFmtId="0" fontId="23" fillId="0" borderId="21" xfId="62" applyFont="1" applyFill="1" applyBorder="1" applyAlignment="1">
      <alignment horizontal="left" vertical="center" wrapText="1"/>
      <protection/>
    </xf>
    <xf numFmtId="0" fontId="23" fillId="0" borderId="34" xfId="62" applyFont="1" applyFill="1" applyBorder="1" applyAlignment="1">
      <alignment horizontal="left" vertical="center" wrapText="1"/>
      <protection/>
    </xf>
    <xf numFmtId="0" fontId="23" fillId="0" borderId="35" xfId="62" applyFont="1" applyFill="1" applyBorder="1" applyAlignment="1">
      <alignment horizontal="left" vertical="center" wrapText="1"/>
      <protection/>
    </xf>
    <xf numFmtId="0" fontId="23" fillId="0" borderId="21" xfId="62" applyFont="1" applyFill="1" applyBorder="1" applyAlignment="1">
      <alignment vertical="center" wrapText="1"/>
      <protection/>
    </xf>
    <xf numFmtId="0" fontId="23" fillId="0" borderId="34" xfId="62" applyFont="1" applyFill="1" applyBorder="1" applyAlignment="1">
      <alignment vertical="center" wrapText="1"/>
      <protection/>
    </xf>
    <xf numFmtId="0" fontId="23" fillId="0" borderId="35" xfId="62" applyFont="1" applyFill="1" applyBorder="1" applyAlignment="1">
      <alignment vertical="center" wrapText="1"/>
      <protection/>
    </xf>
    <xf numFmtId="0" fontId="23" fillId="34" borderId="19" xfId="59" applyFont="1" applyFill="1" applyBorder="1" applyAlignment="1">
      <alignment horizontal="left" vertical="center" wrapText="1"/>
      <protection/>
    </xf>
    <xf numFmtId="0" fontId="23" fillId="0" borderId="21" xfId="59" applyFont="1" applyBorder="1" applyAlignment="1">
      <alignment horizontal="left" vertical="center" wrapText="1"/>
      <protection/>
    </xf>
    <xf numFmtId="0" fontId="6" fillId="32" borderId="21" xfId="59" applyFont="1" applyFill="1" applyBorder="1" applyAlignment="1">
      <alignment horizontal="center" vertical="center" wrapText="1"/>
      <protection/>
    </xf>
    <xf numFmtId="0" fontId="6" fillId="32" borderId="34" xfId="59" applyFont="1" applyFill="1" applyBorder="1" applyAlignment="1">
      <alignment horizontal="center" vertical="center" wrapText="1"/>
      <protection/>
    </xf>
    <xf numFmtId="0" fontId="6" fillId="32" borderId="35" xfId="59" applyFont="1" applyFill="1" applyBorder="1" applyAlignment="1">
      <alignment horizontal="center" vertical="center" wrapText="1"/>
      <protection/>
    </xf>
    <xf numFmtId="0" fontId="6" fillId="32" borderId="15" xfId="59" applyFont="1" applyFill="1" applyBorder="1" applyAlignment="1">
      <alignment horizontal="center" vertical="center" wrapText="1"/>
      <protection/>
    </xf>
    <xf numFmtId="0" fontId="6" fillId="32" borderId="25" xfId="59" applyFont="1" applyFill="1" applyBorder="1" applyAlignment="1">
      <alignment horizontal="center" vertical="center" wrapText="1"/>
      <protection/>
    </xf>
    <xf numFmtId="0" fontId="6" fillId="32" borderId="16" xfId="59" applyFont="1" applyFill="1" applyBorder="1" applyAlignment="1">
      <alignment horizontal="center" vertical="center" wrapText="1"/>
      <protection/>
    </xf>
    <xf numFmtId="0" fontId="6" fillId="36" borderId="22" xfId="62" applyFont="1" applyFill="1" applyBorder="1" applyAlignment="1">
      <alignment horizontal="center" vertical="center" wrapText="1"/>
      <protection/>
    </xf>
    <xf numFmtId="0" fontId="6" fillId="36" borderId="38" xfId="62" applyFont="1" applyFill="1" applyBorder="1" applyAlignment="1">
      <alignment horizontal="center" vertical="center" wrapText="1"/>
      <protection/>
    </xf>
    <xf numFmtId="0" fontId="6" fillId="36" borderId="39" xfId="62" applyFont="1" applyFill="1" applyBorder="1" applyAlignment="1">
      <alignment horizontal="center" vertical="center" wrapText="1"/>
      <protection/>
    </xf>
    <xf numFmtId="0" fontId="6" fillId="36" borderId="40" xfId="62" applyFont="1" applyFill="1" applyBorder="1" applyAlignment="1">
      <alignment horizontal="center" vertical="center" wrapText="1"/>
      <protection/>
    </xf>
    <xf numFmtId="0" fontId="6" fillId="36" borderId="18" xfId="62" applyFont="1" applyFill="1" applyBorder="1" applyAlignment="1">
      <alignment horizontal="center" vertical="center" wrapText="1"/>
      <protection/>
    </xf>
    <xf numFmtId="0" fontId="6" fillId="36" borderId="41" xfId="62" applyFont="1" applyFill="1" applyBorder="1" applyAlignment="1">
      <alignment horizontal="center" vertical="center" wrapText="1"/>
      <protection/>
    </xf>
    <xf numFmtId="0" fontId="23" fillId="34" borderId="21" xfId="59" applyFont="1" applyFill="1" applyBorder="1" applyAlignment="1">
      <alignment horizontal="left" vertical="center" wrapText="1"/>
      <protection/>
    </xf>
    <xf numFmtId="0" fontId="23" fillId="34" borderId="34" xfId="59" applyFont="1" applyFill="1" applyBorder="1" applyAlignment="1">
      <alignment horizontal="left" vertical="center" wrapText="1"/>
      <protection/>
    </xf>
    <xf numFmtId="0" fontId="23" fillId="34" borderId="35" xfId="59" applyFont="1" applyFill="1" applyBorder="1" applyAlignment="1">
      <alignment horizontal="left" vertical="center" wrapText="1"/>
      <protection/>
    </xf>
    <xf numFmtId="0" fontId="23" fillId="0" borderId="21" xfId="59" applyFont="1" applyFill="1" applyBorder="1" applyAlignment="1">
      <alignment horizontal="left" vertical="center" wrapText="1"/>
      <protection/>
    </xf>
    <xf numFmtId="0" fontId="23" fillId="0" borderId="34" xfId="59" applyFont="1" applyFill="1" applyBorder="1" applyAlignment="1">
      <alignment horizontal="left" vertical="center" wrapText="1"/>
      <protection/>
    </xf>
    <xf numFmtId="0" fontId="23" fillId="0" borderId="35" xfId="59" applyFont="1" applyFill="1" applyBorder="1" applyAlignment="1">
      <alignment horizontal="left" vertical="center" wrapText="1"/>
      <protection/>
    </xf>
    <xf numFmtId="1" fontId="6" fillId="32" borderId="15" xfId="58" applyNumberFormat="1" applyFont="1" applyFill="1" applyBorder="1" applyAlignment="1">
      <alignment horizontal="center" vertical="center"/>
      <protection/>
    </xf>
    <xf numFmtId="1" fontId="6" fillId="32" borderId="25" xfId="58" applyNumberFormat="1" applyFont="1" applyFill="1" applyBorder="1" applyAlignment="1">
      <alignment horizontal="center" vertical="center"/>
      <protection/>
    </xf>
    <xf numFmtId="1" fontId="6" fillId="32" borderId="16" xfId="58" applyNumberFormat="1" applyFont="1" applyFill="1" applyBorder="1" applyAlignment="1">
      <alignment horizontal="center" vertical="center"/>
      <protection/>
    </xf>
    <xf numFmtId="0" fontId="28" fillId="0" borderId="0" xfId="58" applyFont="1" applyAlignment="1">
      <alignment horizontal="center"/>
      <protection/>
    </xf>
    <xf numFmtId="1" fontId="6" fillId="32" borderId="26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17" xfId="58" applyNumberFormat="1" applyFont="1" applyFill="1" applyBorder="1" applyAlignment="1" applyProtection="1">
      <alignment horizontal="center" vertical="center" wrapText="1"/>
      <protection locked="0"/>
    </xf>
    <xf numFmtId="164" fontId="6" fillId="32" borderId="15" xfId="58" applyNumberFormat="1" applyFont="1" applyFill="1" applyBorder="1" applyAlignment="1">
      <alignment horizontal="center" vertical="center" wrapText="1" shrinkToFit="1"/>
      <protection/>
    </xf>
    <xf numFmtId="164" fontId="6" fillId="32" borderId="16" xfId="58" applyNumberFormat="1" applyFont="1" applyFill="1" applyBorder="1" applyAlignment="1">
      <alignment horizontal="center" vertical="center" wrapText="1" shrinkToFit="1"/>
      <protection/>
    </xf>
    <xf numFmtId="1" fontId="6" fillId="32" borderId="30" xfId="58" applyNumberFormat="1" applyFont="1" applyFill="1" applyBorder="1" applyAlignment="1" applyProtection="1">
      <alignment horizontal="center" vertical="center" wrapText="1"/>
      <protection locked="0"/>
    </xf>
    <xf numFmtId="1" fontId="6" fillId="32" borderId="32" xfId="58" applyNumberFormat="1" applyFont="1" applyFill="1" applyBorder="1" applyAlignment="1" applyProtection="1">
      <alignment horizontal="center" vertical="center" wrapText="1"/>
      <protection locked="0"/>
    </xf>
    <xf numFmtId="49" fontId="6" fillId="32" borderId="11" xfId="58" applyNumberFormat="1" applyFont="1" applyFill="1" applyBorder="1" applyAlignment="1">
      <alignment horizontal="center" vertical="center" shrinkToFit="1"/>
      <protection/>
    </xf>
    <xf numFmtId="49" fontId="6" fillId="32" borderId="26" xfId="58" applyNumberFormat="1" applyFont="1" applyFill="1" applyBorder="1" applyAlignment="1">
      <alignment horizontal="center" vertical="center" shrinkToFit="1"/>
      <protection/>
    </xf>
    <xf numFmtId="49" fontId="6" fillId="32" borderId="17" xfId="58" applyNumberFormat="1" applyFont="1" applyFill="1" applyBorder="1" applyAlignment="1">
      <alignment horizontal="center" vertical="center" shrinkToFit="1"/>
      <protection/>
    </xf>
    <xf numFmtId="0" fontId="6" fillId="32" borderId="11" xfId="58" applyFont="1" applyFill="1" applyBorder="1" applyAlignment="1">
      <alignment horizontal="center" vertical="center" shrinkToFit="1"/>
      <protection/>
    </xf>
    <xf numFmtId="0" fontId="6" fillId="32" borderId="26" xfId="58" applyFont="1" applyFill="1" applyBorder="1" applyAlignment="1">
      <alignment horizontal="center" vertical="center" shrinkToFit="1"/>
      <protection/>
    </xf>
    <xf numFmtId="0" fontId="6" fillId="32" borderId="17" xfId="58" applyFont="1" applyFill="1" applyBorder="1" applyAlignment="1">
      <alignment horizontal="center" vertical="center" shrinkToFit="1"/>
      <protection/>
    </xf>
    <xf numFmtId="0" fontId="14" fillId="0" borderId="0" xfId="61" applyFont="1" applyAlignment="1">
      <alignment horizontal="left" wrapText="1"/>
      <protection/>
    </xf>
    <xf numFmtId="0" fontId="14" fillId="0" borderId="12" xfId="61" applyFont="1" applyBorder="1" applyAlignment="1">
      <alignment horizontal="left" wrapText="1"/>
      <protection/>
    </xf>
    <xf numFmtId="0" fontId="12" fillId="32" borderId="15" xfId="61" applyFont="1" applyFill="1" applyBorder="1" applyAlignment="1">
      <alignment horizontal="center"/>
      <protection/>
    </xf>
    <xf numFmtId="0" fontId="12" fillId="32" borderId="16" xfId="61" applyFont="1" applyFill="1" applyBorder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0" fillId="32" borderId="10" xfId="0" applyFill="1" applyBorder="1" applyAlignment="1">
      <alignment/>
    </xf>
    <xf numFmtId="0" fontId="12" fillId="0" borderId="15" xfId="61" applyFont="1" applyBorder="1" applyAlignment="1">
      <alignment horizontal="center"/>
      <protection/>
    </xf>
    <xf numFmtId="0" fontId="12" fillId="0" borderId="16" xfId="61" applyFont="1" applyBorder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3" fillId="32" borderId="10" xfId="0" applyFont="1" applyFill="1" applyBorder="1" applyAlignment="1">
      <alignment horizontal="center" vertical="center" wrapText="1"/>
    </xf>
    <xf numFmtId="3" fontId="43" fillId="32" borderId="10" xfId="0" applyNumberFormat="1" applyFont="1" applyFill="1" applyBorder="1" applyAlignment="1">
      <alignment horizontal="center" vertical="center" wrapText="1"/>
    </xf>
    <xf numFmtId="3" fontId="31" fillId="32" borderId="11" xfId="0" applyNumberFormat="1" applyFont="1" applyFill="1" applyBorder="1" applyAlignment="1">
      <alignment horizontal="center" vertical="center" wrapText="1"/>
    </xf>
    <xf numFmtId="3" fontId="31" fillId="32" borderId="26" xfId="0" applyNumberFormat="1" applyFont="1" applyFill="1" applyBorder="1" applyAlignment="1">
      <alignment horizontal="center" vertical="center" wrapText="1"/>
    </xf>
    <xf numFmtId="3" fontId="31" fillId="32" borderId="1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3" fontId="31" fillId="32" borderId="10" xfId="0" applyNumberFormat="1" applyFont="1" applyFill="1" applyBorder="1" applyAlignment="1">
      <alignment horizontal="center" vertical="center"/>
    </xf>
    <xf numFmtId="44" fontId="6" fillId="33" borderId="11" xfId="65" applyFont="1" applyFill="1" applyBorder="1" applyAlignment="1">
      <alignment horizontal="center" vertical="center" wrapText="1"/>
    </xf>
    <xf numFmtId="44" fontId="6" fillId="33" borderId="17" xfId="65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32" borderId="15" xfId="58" applyFont="1" applyFill="1" applyBorder="1" applyAlignment="1">
      <alignment horizontal="center" vertical="center" shrinkToFit="1"/>
      <protection/>
    </xf>
    <xf numFmtId="0" fontId="15" fillId="32" borderId="16" xfId="58" applyFont="1" applyFill="1" applyBorder="1" applyAlignment="1">
      <alignment horizontal="center" vertical="center" shrinkToFi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_02B_2008_evi_kltsgv_rendelet" xfId="58"/>
    <cellStyle name="Normál_2D 2D1 2010.évi költségvetés" xfId="59"/>
    <cellStyle name="Normál_BEKI991" xfId="60"/>
    <cellStyle name="Normál_Finanszírozási terv_2004évre" xfId="61"/>
    <cellStyle name="Normál_összesítő normatív állami_VéglegesTÁHadata alapján2003január20" xfId="62"/>
    <cellStyle name="Normál_táblá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421875" style="0" customWidth="1"/>
    <col min="2" max="2" width="112.28125" style="0" customWidth="1"/>
  </cols>
  <sheetData>
    <row r="1" spans="1:2" ht="17.25">
      <c r="A1" s="366" t="s">
        <v>220</v>
      </c>
      <c r="B1" s="366"/>
    </row>
    <row r="2" spans="1:2" ht="17.25">
      <c r="A2" s="140"/>
      <c r="B2" s="140"/>
    </row>
    <row r="3" spans="1:2" ht="15">
      <c r="A3" s="367"/>
      <c r="B3" s="367"/>
    </row>
    <row r="4" spans="1:2" ht="53.25" customHeight="1">
      <c r="A4" s="113" t="s">
        <v>224</v>
      </c>
      <c r="B4" s="113" t="s">
        <v>191</v>
      </c>
    </row>
    <row r="5" spans="1:2" ht="30.75" customHeight="1">
      <c r="A5" s="134" t="s">
        <v>53</v>
      </c>
      <c r="B5" s="135" t="s">
        <v>221</v>
      </c>
    </row>
    <row r="6" spans="1:5" ht="34.5" customHeight="1">
      <c r="A6" s="134" t="s">
        <v>378</v>
      </c>
      <c r="B6" s="141" t="s">
        <v>0</v>
      </c>
      <c r="C6" s="133"/>
      <c r="D6" s="133"/>
      <c r="E6" s="133"/>
    </row>
    <row r="7" spans="1:5" ht="30.75" customHeight="1">
      <c r="A7" s="134" t="s">
        <v>379</v>
      </c>
      <c r="B7" s="80" t="s">
        <v>1</v>
      </c>
      <c r="C7" s="133"/>
      <c r="D7" s="133"/>
      <c r="E7" s="133"/>
    </row>
    <row r="8" spans="1:5" ht="30.75" customHeight="1">
      <c r="A8" s="134" t="s">
        <v>426</v>
      </c>
      <c r="B8" s="80" t="s">
        <v>2</v>
      </c>
      <c r="C8" s="133"/>
      <c r="D8" s="133"/>
      <c r="E8" s="133"/>
    </row>
    <row r="9" spans="1:5" ht="30.75" customHeight="1">
      <c r="A9" s="134" t="s">
        <v>427</v>
      </c>
      <c r="B9" s="80" t="s">
        <v>3</v>
      </c>
      <c r="C9" s="133"/>
      <c r="D9" s="133"/>
      <c r="E9" s="133"/>
    </row>
    <row r="10" spans="1:5" ht="30" customHeight="1">
      <c r="A10" s="134" t="s">
        <v>428</v>
      </c>
      <c r="B10" s="80" t="s">
        <v>440</v>
      </c>
      <c r="C10" s="133"/>
      <c r="D10" s="133"/>
      <c r="E10" s="133"/>
    </row>
    <row r="11" spans="1:5" ht="30" customHeight="1">
      <c r="A11" s="134" t="s">
        <v>429</v>
      </c>
      <c r="B11" s="80" t="s">
        <v>488</v>
      </c>
      <c r="C11" s="133"/>
      <c r="D11" s="133"/>
      <c r="E11" s="133"/>
    </row>
    <row r="12" spans="1:5" ht="29.25" customHeight="1">
      <c r="A12" s="134" t="s">
        <v>430</v>
      </c>
      <c r="B12" s="141" t="s">
        <v>551</v>
      </c>
      <c r="C12" s="133"/>
      <c r="D12" s="133"/>
      <c r="E12" s="133"/>
    </row>
    <row r="13" spans="1:5" ht="30.75" customHeight="1">
      <c r="A13" s="134" t="s">
        <v>431</v>
      </c>
      <c r="B13" s="80" t="s">
        <v>4</v>
      </c>
      <c r="C13" s="133"/>
      <c r="D13" s="133"/>
      <c r="E13" s="133"/>
    </row>
    <row r="14" spans="1:5" ht="29.25" customHeight="1">
      <c r="A14" s="134" t="s">
        <v>432</v>
      </c>
      <c r="B14" s="80" t="s">
        <v>5</v>
      </c>
      <c r="C14" s="133"/>
      <c r="D14" s="133"/>
      <c r="E14" s="133"/>
    </row>
    <row r="15" spans="1:5" ht="45" customHeight="1">
      <c r="A15" s="134" t="s">
        <v>55</v>
      </c>
      <c r="B15" s="141" t="s">
        <v>16</v>
      </c>
      <c r="C15" s="133"/>
      <c r="D15" s="133"/>
      <c r="E15" s="133"/>
    </row>
    <row r="16" spans="1:5" ht="46.5" customHeight="1">
      <c r="A16" s="134" t="s">
        <v>56</v>
      </c>
      <c r="B16" s="141" t="s">
        <v>6</v>
      </c>
      <c r="C16" s="133"/>
      <c r="D16" s="133"/>
      <c r="E16" s="133"/>
    </row>
    <row r="17" spans="1:5" ht="30.75" customHeight="1">
      <c r="A17" s="134" t="s">
        <v>62</v>
      </c>
      <c r="B17" s="141" t="s">
        <v>7</v>
      </c>
      <c r="C17" s="133"/>
      <c r="D17" s="133"/>
      <c r="E17" s="133"/>
    </row>
    <row r="18" spans="1:2" ht="28.5" customHeight="1">
      <c r="A18" s="134" t="s">
        <v>57</v>
      </c>
      <c r="B18" s="135" t="s">
        <v>8</v>
      </c>
    </row>
    <row r="19" spans="1:2" ht="30" customHeight="1">
      <c r="A19" s="134" t="s">
        <v>58</v>
      </c>
      <c r="B19" s="135" t="s">
        <v>9</v>
      </c>
    </row>
    <row r="20" spans="1:2" ht="30" customHeight="1">
      <c r="A20" s="134" t="s">
        <v>59</v>
      </c>
      <c r="B20" s="135" t="s">
        <v>390</v>
      </c>
    </row>
    <row r="21" spans="1:2" ht="29.25" customHeight="1">
      <c r="A21" s="134" t="s">
        <v>63</v>
      </c>
      <c r="B21" s="135" t="s">
        <v>10</v>
      </c>
    </row>
    <row r="22" spans="1:2" ht="30" customHeight="1">
      <c r="A22" s="134">
        <v>10</v>
      </c>
      <c r="B22" s="135" t="s">
        <v>11</v>
      </c>
    </row>
    <row r="23" spans="1:2" ht="30" customHeight="1">
      <c r="A23" s="134" t="s">
        <v>107</v>
      </c>
      <c r="B23" s="135" t="s">
        <v>211</v>
      </c>
    </row>
    <row r="24" spans="1:12" ht="30" customHeight="1">
      <c r="A24" s="134" t="s">
        <v>108</v>
      </c>
      <c r="B24" s="269" t="s">
        <v>421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  <row r="25" spans="1:2" ht="29.25" customHeight="1">
      <c r="A25" s="134" t="s">
        <v>109</v>
      </c>
      <c r="B25" s="135" t="s">
        <v>12</v>
      </c>
    </row>
    <row r="26" spans="1:2" ht="27.75" customHeight="1">
      <c r="A26" s="134" t="s">
        <v>110</v>
      </c>
      <c r="B26" s="135" t="s">
        <v>13</v>
      </c>
    </row>
    <row r="27" spans="1:13" ht="30" customHeight="1">
      <c r="A27" s="134" t="s">
        <v>111</v>
      </c>
      <c r="B27" s="137" t="s">
        <v>549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33" customHeight="1">
      <c r="A28" s="134" t="s">
        <v>112</v>
      </c>
      <c r="B28" s="137" t="s">
        <v>547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2" ht="31.5" customHeight="1">
      <c r="A29" s="134" t="s">
        <v>113</v>
      </c>
      <c r="B29" s="137" t="s">
        <v>424</v>
      </c>
    </row>
  </sheetData>
  <sheetProtection/>
  <mergeCells count="2">
    <mergeCell ref="A1:B1"/>
    <mergeCell ref="A3:B3"/>
  </mergeCells>
  <printOptions/>
  <pageMargins left="0.51" right="0.36" top="1" bottom="1" header="0.5" footer="0.5"/>
  <pageSetup horizontalDpi="600" verticalDpi="600" orientation="portrait" paperSize="9" scale="75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88"/>
  <sheetViews>
    <sheetView zoomScaleSheetLayoutView="100" zoomScalePageLayoutView="0" workbookViewId="0" topLeftCell="A1">
      <selection activeCell="J53" sqref="J53"/>
    </sheetView>
  </sheetViews>
  <sheetFormatPr defaultColWidth="9.140625" defaultRowHeight="12.75"/>
  <cols>
    <col min="1" max="1" width="5.57421875" style="201" customWidth="1"/>
    <col min="2" max="2" width="13.57421875" style="229" customWidth="1"/>
    <col min="3" max="7" width="9.140625" style="201" customWidth="1"/>
    <col min="8" max="8" width="21.421875" style="201" customWidth="1"/>
    <col min="9" max="9" width="20.421875" style="200" customWidth="1"/>
    <col min="10" max="10" width="22.00390625" style="200" customWidth="1"/>
    <col min="11" max="15" width="9.140625" style="201" customWidth="1"/>
    <col min="16" max="16" width="12.8515625" style="201" bestFit="1" customWidth="1"/>
    <col min="17" max="254" width="9.140625" style="201" customWidth="1"/>
  </cols>
  <sheetData>
    <row r="1" spans="1:255" ht="44.25" customHeight="1">
      <c r="A1" s="535" t="s">
        <v>389</v>
      </c>
      <c r="B1" s="535"/>
      <c r="C1" s="535"/>
      <c r="D1" s="535"/>
      <c r="E1" s="535"/>
      <c r="F1" s="535"/>
      <c r="G1" s="535"/>
      <c r="H1" s="535"/>
      <c r="I1" s="535"/>
      <c r="J1" s="535"/>
      <c r="IU1" s="202"/>
    </row>
    <row r="2" spans="1:255" ht="12.75">
      <c r="A2" s="544"/>
      <c r="B2" s="544"/>
      <c r="C2" s="544"/>
      <c r="D2" s="544"/>
      <c r="E2" s="544"/>
      <c r="F2" s="544"/>
      <c r="G2" s="544"/>
      <c r="H2" s="544"/>
      <c r="I2" s="544"/>
      <c r="IU2" s="202"/>
    </row>
    <row r="3" spans="1:255" ht="13.5" customHeight="1">
      <c r="A3" s="178"/>
      <c r="B3" s="178"/>
      <c r="C3" s="178"/>
      <c r="D3" s="178"/>
      <c r="E3" s="178"/>
      <c r="F3" s="178"/>
      <c r="G3" s="178"/>
      <c r="H3" s="178"/>
      <c r="I3" s="178"/>
      <c r="J3" s="361" t="s">
        <v>548</v>
      </c>
      <c r="IU3" s="202"/>
    </row>
    <row r="4" spans="1:10" s="202" customFormat="1" ht="38.25" customHeight="1">
      <c r="A4" s="545" t="s">
        <v>97</v>
      </c>
      <c r="B4" s="546" t="s">
        <v>524</v>
      </c>
      <c r="C4" s="546" t="s">
        <v>287</v>
      </c>
      <c r="D4" s="546"/>
      <c r="E4" s="546"/>
      <c r="F4" s="546"/>
      <c r="G4" s="546"/>
      <c r="H4" s="546"/>
      <c r="I4" s="533" t="s">
        <v>99</v>
      </c>
      <c r="J4" s="533" t="s">
        <v>498</v>
      </c>
    </row>
    <row r="5" spans="1:10" s="202" customFormat="1" ht="36" customHeight="1">
      <c r="A5" s="545"/>
      <c r="B5" s="546"/>
      <c r="C5" s="546"/>
      <c r="D5" s="546"/>
      <c r="E5" s="546"/>
      <c r="F5" s="546"/>
      <c r="G5" s="546"/>
      <c r="H5" s="546"/>
      <c r="I5" s="534"/>
      <c r="J5" s="534"/>
    </row>
    <row r="6" spans="1:10" s="206" customFormat="1" ht="30" customHeight="1">
      <c r="A6" s="203" t="s">
        <v>53</v>
      </c>
      <c r="B6" s="203" t="s">
        <v>288</v>
      </c>
      <c r="C6" s="556" t="s">
        <v>289</v>
      </c>
      <c r="D6" s="556"/>
      <c r="E6" s="556"/>
      <c r="F6" s="556"/>
      <c r="G6" s="556"/>
      <c r="H6" s="556"/>
      <c r="I6" s="204">
        <v>103050000</v>
      </c>
      <c r="J6" s="204">
        <v>103050000</v>
      </c>
    </row>
    <row r="7" spans="1:10" s="206" customFormat="1" ht="25.5" customHeight="1">
      <c r="A7" s="203" t="s">
        <v>54</v>
      </c>
      <c r="B7" s="203" t="s">
        <v>290</v>
      </c>
      <c r="C7" s="556" t="s">
        <v>291</v>
      </c>
      <c r="D7" s="556"/>
      <c r="E7" s="556"/>
      <c r="F7" s="556"/>
      <c r="G7" s="556"/>
      <c r="H7" s="556"/>
      <c r="I7" s="204">
        <v>24920058</v>
      </c>
      <c r="J7" s="204">
        <v>24920058</v>
      </c>
    </row>
    <row r="8" spans="1:10" s="206" customFormat="1" ht="28.5" customHeight="1">
      <c r="A8" s="207" t="s">
        <v>55</v>
      </c>
      <c r="B8" s="207" t="s">
        <v>292</v>
      </c>
      <c r="C8" s="543" t="s">
        <v>477</v>
      </c>
      <c r="D8" s="543"/>
      <c r="E8" s="543"/>
      <c r="F8" s="543"/>
      <c r="G8" s="543"/>
      <c r="H8" s="543"/>
      <c r="I8" s="208">
        <v>8056256</v>
      </c>
      <c r="J8" s="208">
        <v>8056256</v>
      </c>
    </row>
    <row r="9" spans="1:10" s="206" customFormat="1" ht="28.5" customHeight="1">
      <c r="A9" s="207" t="s">
        <v>56</v>
      </c>
      <c r="B9" s="207" t="s">
        <v>293</v>
      </c>
      <c r="C9" s="557" t="s">
        <v>294</v>
      </c>
      <c r="D9" s="531"/>
      <c r="E9" s="531"/>
      <c r="F9" s="531"/>
      <c r="G9" s="531"/>
      <c r="H9" s="532"/>
      <c r="I9" s="208">
        <v>15396300</v>
      </c>
      <c r="J9" s="208">
        <v>15396300</v>
      </c>
    </row>
    <row r="10" spans="1:10" s="206" customFormat="1" ht="25.5" customHeight="1">
      <c r="A10" s="207" t="s">
        <v>62</v>
      </c>
      <c r="B10" s="207" t="s">
        <v>295</v>
      </c>
      <c r="C10" s="543" t="s">
        <v>296</v>
      </c>
      <c r="D10" s="543"/>
      <c r="E10" s="543"/>
      <c r="F10" s="543"/>
      <c r="G10" s="543"/>
      <c r="H10" s="543"/>
      <c r="I10" s="209">
        <v>920802</v>
      </c>
      <c r="J10" s="209">
        <v>920802</v>
      </c>
    </row>
    <row r="11" spans="1:10" s="206" customFormat="1" ht="26.25" customHeight="1">
      <c r="A11" s="207" t="s">
        <v>57</v>
      </c>
      <c r="B11" s="207" t="s">
        <v>297</v>
      </c>
      <c r="C11" s="543" t="s">
        <v>298</v>
      </c>
      <c r="D11" s="543"/>
      <c r="E11" s="543"/>
      <c r="F11" s="543"/>
      <c r="G11" s="543"/>
      <c r="H11" s="543"/>
      <c r="I11" s="208">
        <v>546700</v>
      </c>
      <c r="J11" s="208">
        <v>546700</v>
      </c>
    </row>
    <row r="12" spans="1:10" s="206" customFormat="1" ht="27.75" customHeight="1">
      <c r="A12" s="207" t="s">
        <v>58</v>
      </c>
      <c r="B12" s="207" t="s">
        <v>299</v>
      </c>
      <c r="C12" s="543" t="s">
        <v>300</v>
      </c>
      <c r="D12" s="543"/>
      <c r="E12" s="543"/>
      <c r="F12" s="543"/>
      <c r="G12" s="543"/>
      <c r="H12" s="543"/>
      <c r="I12" s="208">
        <v>-22743700</v>
      </c>
      <c r="J12" s="208">
        <v>-22743700</v>
      </c>
    </row>
    <row r="13" spans="1:10" s="206" customFormat="1" ht="25.5" customHeight="1">
      <c r="A13" s="203" t="s">
        <v>59</v>
      </c>
      <c r="B13" s="203" t="s">
        <v>301</v>
      </c>
      <c r="C13" s="556" t="s">
        <v>302</v>
      </c>
      <c r="D13" s="556"/>
      <c r="E13" s="556"/>
      <c r="F13" s="556"/>
      <c r="G13" s="556"/>
      <c r="H13" s="556"/>
      <c r="I13" s="204">
        <v>14855400</v>
      </c>
      <c r="J13" s="204">
        <v>14855400</v>
      </c>
    </row>
    <row r="14" spans="1:10" s="206" customFormat="1" ht="36.75" customHeight="1">
      <c r="A14" s="214" t="s">
        <v>63</v>
      </c>
      <c r="B14" s="210" t="s">
        <v>51</v>
      </c>
      <c r="C14" s="542" t="s">
        <v>303</v>
      </c>
      <c r="D14" s="540"/>
      <c r="E14" s="540"/>
      <c r="F14" s="540"/>
      <c r="G14" s="540"/>
      <c r="H14" s="541"/>
      <c r="I14" s="211">
        <f>SUM(+I7++I6+++I12+I13)</f>
        <v>120081758</v>
      </c>
      <c r="J14" s="211">
        <f>SUM(+J7++J6+++J12+J13)</f>
        <v>120081758</v>
      </c>
    </row>
    <row r="15" spans="1:10" s="206" customFormat="1" ht="39" customHeight="1">
      <c r="A15" s="214" t="s">
        <v>106</v>
      </c>
      <c r="B15" s="210" t="s">
        <v>64</v>
      </c>
      <c r="C15" s="542" t="s">
        <v>304</v>
      </c>
      <c r="D15" s="540"/>
      <c r="E15" s="540"/>
      <c r="F15" s="540"/>
      <c r="G15" s="540"/>
      <c r="H15" s="541"/>
      <c r="I15" s="211">
        <f>SUM(I16:I19)</f>
        <v>137306000</v>
      </c>
      <c r="J15" s="211">
        <f>SUM(J16:J19)</f>
        <v>142523100</v>
      </c>
    </row>
    <row r="16" spans="1:10" s="206" customFormat="1" ht="27.75" customHeight="1">
      <c r="A16" s="207" t="s">
        <v>107</v>
      </c>
      <c r="B16" s="212" t="s">
        <v>305</v>
      </c>
      <c r="C16" s="553" t="s">
        <v>306</v>
      </c>
      <c r="D16" s="554"/>
      <c r="E16" s="554"/>
      <c r="F16" s="554"/>
      <c r="G16" s="554"/>
      <c r="H16" s="555"/>
      <c r="I16" s="208">
        <v>62304000</v>
      </c>
      <c r="J16" s="208">
        <v>66885100</v>
      </c>
    </row>
    <row r="17" spans="1:10" s="206" customFormat="1" ht="27.75" customHeight="1">
      <c r="A17" s="207" t="s">
        <v>108</v>
      </c>
      <c r="B17" s="212" t="s">
        <v>307</v>
      </c>
      <c r="C17" s="550" t="s">
        <v>478</v>
      </c>
      <c r="D17" s="551"/>
      <c r="E17" s="551"/>
      <c r="F17" s="551"/>
      <c r="G17" s="551"/>
      <c r="H17" s="552"/>
      <c r="I17" s="208">
        <v>19040000</v>
      </c>
      <c r="J17" s="208">
        <v>19040000</v>
      </c>
    </row>
    <row r="18" spans="1:10" s="206" customFormat="1" ht="25.5" customHeight="1">
      <c r="A18" s="207" t="s">
        <v>109</v>
      </c>
      <c r="B18" s="212" t="s">
        <v>308</v>
      </c>
      <c r="C18" s="553" t="s">
        <v>309</v>
      </c>
      <c r="D18" s="554"/>
      <c r="E18" s="554"/>
      <c r="F18" s="554"/>
      <c r="G18" s="554"/>
      <c r="H18" s="555"/>
      <c r="I18" s="208">
        <v>13428000</v>
      </c>
      <c r="J18" s="208">
        <v>13248000</v>
      </c>
    </row>
    <row r="19" spans="1:10" s="206" customFormat="1" ht="27.75" customHeight="1">
      <c r="A19" s="207" t="s">
        <v>110</v>
      </c>
      <c r="B19" s="212" t="s">
        <v>310</v>
      </c>
      <c r="C19" s="553" t="s">
        <v>311</v>
      </c>
      <c r="D19" s="554"/>
      <c r="E19" s="554"/>
      <c r="F19" s="554"/>
      <c r="G19" s="554"/>
      <c r="H19" s="555"/>
      <c r="I19" s="208">
        <v>42534000</v>
      </c>
      <c r="J19" s="208">
        <v>43350000</v>
      </c>
    </row>
    <row r="20" spans="1:10" s="206" customFormat="1" ht="27.75" customHeight="1">
      <c r="A20" s="214" t="s">
        <v>111</v>
      </c>
      <c r="B20" s="213" t="s">
        <v>312</v>
      </c>
      <c r="C20" s="547" t="s">
        <v>313</v>
      </c>
      <c r="D20" s="548"/>
      <c r="E20" s="548"/>
      <c r="F20" s="548"/>
      <c r="G20" s="548"/>
      <c r="H20" s="549"/>
      <c r="I20" s="211">
        <f>SUM(+I22+I23+I29)</f>
        <v>100077100</v>
      </c>
      <c r="J20" s="211">
        <f>SUM(+J21+J22+J23+J29)</f>
        <v>195624605</v>
      </c>
    </row>
    <row r="21" spans="1:10" s="206" customFormat="1" ht="27.75" customHeight="1">
      <c r="A21" s="214" t="s">
        <v>112</v>
      </c>
      <c r="B21" s="213" t="s">
        <v>314</v>
      </c>
      <c r="C21" s="547" t="s">
        <v>315</v>
      </c>
      <c r="D21" s="548"/>
      <c r="E21" s="548"/>
      <c r="F21" s="548"/>
      <c r="G21" s="548"/>
      <c r="H21" s="549"/>
      <c r="I21" s="211">
        <v>0</v>
      </c>
      <c r="J21" s="211">
        <v>101510535</v>
      </c>
    </row>
    <row r="22" spans="1:10" s="206" customFormat="1" ht="29.25" customHeight="1">
      <c r="A22" s="214" t="s">
        <v>113</v>
      </c>
      <c r="B22" s="215" t="s">
        <v>316</v>
      </c>
      <c r="C22" s="542" t="s">
        <v>317</v>
      </c>
      <c r="D22" s="540"/>
      <c r="E22" s="540"/>
      <c r="F22" s="540"/>
      <c r="G22" s="540"/>
      <c r="H22" s="541"/>
      <c r="I22" s="216">
        <v>47924980</v>
      </c>
      <c r="J22" s="216">
        <v>47924980</v>
      </c>
    </row>
    <row r="23" spans="1:10" s="206" customFormat="1" ht="29.25" customHeight="1">
      <c r="A23" s="217" t="s">
        <v>114</v>
      </c>
      <c r="B23" s="218" t="s">
        <v>318</v>
      </c>
      <c r="C23" s="539" t="s">
        <v>319</v>
      </c>
      <c r="D23" s="540"/>
      <c r="E23" s="540"/>
      <c r="F23" s="540"/>
      <c r="G23" s="540"/>
      <c r="H23" s="541"/>
      <c r="I23" s="216">
        <f>SUM(I24:I28)</f>
        <v>31964880</v>
      </c>
      <c r="J23" s="216">
        <f>SUM(J24:J28)</f>
        <v>26758850</v>
      </c>
    </row>
    <row r="24" spans="1:10" s="206" customFormat="1" ht="29.25" customHeight="1">
      <c r="A24" s="219" t="s">
        <v>202</v>
      </c>
      <c r="B24" s="220" t="s">
        <v>320</v>
      </c>
      <c r="C24" s="530" t="s">
        <v>479</v>
      </c>
      <c r="D24" s="531"/>
      <c r="E24" s="531"/>
      <c r="F24" s="531"/>
      <c r="G24" s="531"/>
      <c r="H24" s="532"/>
      <c r="I24" s="209">
        <v>9118180</v>
      </c>
      <c r="J24" s="209">
        <v>7540550</v>
      </c>
    </row>
    <row r="25" spans="1:10" s="206" customFormat="1" ht="29.25" customHeight="1">
      <c r="A25" s="219" t="s">
        <v>203</v>
      </c>
      <c r="B25" s="220" t="s">
        <v>321</v>
      </c>
      <c r="C25" s="530" t="s">
        <v>480</v>
      </c>
      <c r="D25" s="531"/>
      <c r="E25" s="531"/>
      <c r="F25" s="531"/>
      <c r="G25" s="531"/>
      <c r="H25" s="532"/>
      <c r="I25" s="209">
        <v>6925200</v>
      </c>
      <c r="J25" s="209">
        <v>5727000</v>
      </c>
    </row>
    <row r="26" spans="1:10" s="206" customFormat="1" ht="29.25" customHeight="1">
      <c r="A26" s="221" t="s">
        <v>204</v>
      </c>
      <c r="B26" s="220" t="s">
        <v>322</v>
      </c>
      <c r="C26" s="530" t="s">
        <v>323</v>
      </c>
      <c r="D26" s="531"/>
      <c r="E26" s="531"/>
      <c r="F26" s="531"/>
      <c r="G26" s="531"/>
      <c r="H26" s="532"/>
      <c r="I26" s="209">
        <v>5536000</v>
      </c>
      <c r="J26" s="209">
        <v>5812800</v>
      </c>
    </row>
    <row r="27" spans="1:10" s="206" customFormat="1" ht="29.25" customHeight="1">
      <c r="A27" s="220" t="s">
        <v>205</v>
      </c>
      <c r="B27" s="220" t="s">
        <v>324</v>
      </c>
      <c r="C27" s="530" t="s">
        <v>481</v>
      </c>
      <c r="D27" s="531"/>
      <c r="E27" s="531"/>
      <c r="F27" s="531"/>
      <c r="G27" s="531"/>
      <c r="H27" s="532"/>
      <c r="I27" s="209">
        <v>8859500</v>
      </c>
      <c r="J27" s="209">
        <v>7351500</v>
      </c>
    </row>
    <row r="28" spans="1:10" s="206" customFormat="1" ht="29.25" customHeight="1">
      <c r="A28" s="220" t="s">
        <v>206</v>
      </c>
      <c r="B28" s="220" t="s">
        <v>325</v>
      </c>
      <c r="C28" s="530" t="s">
        <v>326</v>
      </c>
      <c r="D28" s="531"/>
      <c r="E28" s="531"/>
      <c r="F28" s="531"/>
      <c r="G28" s="531"/>
      <c r="H28" s="532"/>
      <c r="I28" s="209">
        <v>1526000</v>
      </c>
      <c r="J28" s="209">
        <v>327000</v>
      </c>
    </row>
    <row r="29" spans="1:10" s="206" customFormat="1" ht="47.25" customHeight="1">
      <c r="A29" s="224" t="s">
        <v>197</v>
      </c>
      <c r="B29" s="218" t="s">
        <v>327</v>
      </c>
      <c r="C29" s="539" t="s">
        <v>328</v>
      </c>
      <c r="D29" s="540"/>
      <c r="E29" s="540"/>
      <c r="F29" s="540"/>
      <c r="G29" s="540"/>
      <c r="H29" s="541"/>
      <c r="I29" s="216">
        <f>SUM(I30:I31)</f>
        <v>20187240</v>
      </c>
      <c r="J29" s="216">
        <f>SUM(J30:J31)</f>
        <v>19430240</v>
      </c>
    </row>
    <row r="30" spans="1:10" s="206" customFormat="1" ht="29.25" customHeight="1">
      <c r="A30" s="220" t="s">
        <v>198</v>
      </c>
      <c r="B30" s="220" t="s">
        <v>329</v>
      </c>
      <c r="C30" s="530" t="s">
        <v>330</v>
      </c>
      <c r="D30" s="531"/>
      <c r="E30" s="531"/>
      <c r="F30" s="531"/>
      <c r="G30" s="531"/>
      <c r="H30" s="532"/>
      <c r="I30" s="209">
        <v>15636240</v>
      </c>
      <c r="J30" s="209">
        <v>15636240</v>
      </c>
    </row>
    <row r="31" spans="1:10" s="206" customFormat="1" ht="29.25" customHeight="1">
      <c r="A31" s="222" t="s">
        <v>199</v>
      </c>
      <c r="B31" s="222" t="s">
        <v>331</v>
      </c>
      <c r="C31" s="536" t="s">
        <v>332</v>
      </c>
      <c r="D31" s="537"/>
      <c r="E31" s="537"/>
      <c r="F31" s="537"/>
      <c r="G31" s="537"/>
      <c r="H31" s="538"/>
      <c r="I31" s="223">
        <v>4551000</v>
      </c>
      <c r="J31" s="223">
        <v>3794000</v>
      </c>
    </row>
    <row r="32" spans="1:10" s="206" customFormat="1" ht="29.25" customHeight="1">
      <c r="A32" s="224" t="s">
        <v>200</v>
      </c>
      <c r="B32" s="218" t="s">
        <v>333</v>
      </c>
      <c r="C32" s="524" t="s">
        <v>334</v>
      </c>
      <c r="D32" s="525"/>
      <c r="E32" s="525"/>
      <c r="F32" s="525"/>
      <c r="G32" s="525"/>
      <c r="H32" s="526"/>
      <c r="I32" s="225">
        <f>SUM(I33)</f>
        <v>6272280</v>
      </c>
      <c r="J32" s="225">
        <f>SUM(J33)</f>
        <v>6272280</v>
      </c>
    </row>
    <row r="33" spans="1:11" s="206" customFormat="1" ht="33.75" customHeight="1">
      <c r="A33" s="220" t="s">
        <v>335</v>
      </c>
      <c r="B33" s="220" t="s">
        <v>336</v>
      </c>
      <c r="C33" s="527" t="s">
        <v>337</v>
      </c>
      <c r="D33" s="528"/>
      <c r="E33" s="528"/>
      <c r="F33" s="528"/>
      <c r="G33" s="528"/>
      <c r="H33" s="529"/>
      <c r="I33" s="226">
        <v>6272280</v>
      </c>
      <c r="J33" s="226">
        <v>6272280</v>
      </c>
      <c r="K33" s="227"/>
    </row>
    <row r="34" spans="1:11" s="206" customFormat="1" ht="36" customHeight="1">
      <c r="A34" s="561" t="s">
        <v>525</v>
      </c>
      <c r="B34" s="562"/>
      <c r="C34" s="562"/>
      <c r="D34" s="562"/>
      <c r="E34" s="562"/>
      <c r="F34" s="562"/>
      <c r="G34" s="562"/>
      <c r="H34" s="563"/>
      <c r="I34" s="228">
        <f>SUM(I14+I15+I20+I32)</f>
        <v>363737138</v>
      </c>
      <c r="J34" s="228">
        <f>SUM(J14+J15+J20+J32)</f>
        <v>464501743</v>
      </c>
      <c r="K34" s="227"/>
    </row>
    <row r="35" spans="1:16" s="206" customFormat="1" ht="12.75" customHeight="1">
      <c r="A35" s="201"/>
      <c r="B35" s="229"/>
      <c r="C35" s="201"/>
      <c r="D35" s="201"/>
      <c r="E35" s="201"/>
      <c r="F35" s="201"/>
      <c r="G35" s="201"/>
      <c r="H35" s="201"/>
      <c r="I35" s="230"/>
      <c r="J35" s="205"/>
      <c r="P35"/>
    </row>
    <row r="36" spans="1:16" s="206" customFormat="1" ht="12.75" customHeight="1">
      <c r="A36" s="201"/>
      <c r="B36" s="229"/>
      <c r="C36" s="201"/>
      <c r="D36" s="201"/>
      <c r="E36" s="201"/>
      <c r="F36" s="201"/>
      <c r="G36" s="201"/>
      <c r="H36" s="201"/>
      <c r="I36" s="230"/>
      <c r="J36" s="205"/>
      <c r="P36"/>
    </row>
    <row r="37" spans="1:16" s="206" customFormat="1" ht="12.75" customHeight="1">
      <c r="A37" s="201"/>
      <c r="B37" s="231"/>
      <c r="C37" s="201"/>
      <c r="D37" s="201"/>
      <c r="E37" s="201"/>
      <c r="F37" s="201"/>
      <c r="G37" s="201"/>
      <c r="H37" s="201"/>
      <c r="I37" s="200"/>
      <c r="J37" s="205"/>
      <c r="P37"/>
    </row>
    <row r="38" spans="1:16" s="206" customFormat="1" ht="29.25" customHeight="1">
      <c r="A38" s="535" t="s">
        <v>516</v>
      </c>
      <c r="B38" s="535"/>
      <c r="C38" s="535"/>
      <c r="D38" s="535"/>
      <c r="E38" s="535"/>
      <c r="F38" s="535"/>
      <c r="G38" s="535"/>
      <c r="H38" s="535"/>
      <c r="I38" s="535"/>
      <c r="J38" s="535"/>
      <c r="P38"/>
    </row>
    <row r="39" spans="1:16" s="206" customFormat="1" ht="24" customHeight="1">
      <c r="A39" s="201"/>
      <c r="B39" s="231"/>
      <c r="C39" s="201"/>
      <c r="D39" s="201"/>
      <c r="E39" s="201"/>
      <c r="F39" s="201"/>
      <c r="G39" s="201"/>
      <c r="H39" s="201"/>
      <c r="I39" s="200"/>
      <c r="J39" s="360" t="s">
        <v>548</v>
      </c>
      <c r="P39"/>
    </row>
    <row r="40" spans="1:10" s="206" customFormat="1" ht="25.5" customHeight="1">
      <c r="A40" s="545" t="s">
        <v>97</v>
      </c>
      <c r="B40" s="564" t="s">
        <v>509</v>
      </c>
      <c r="C40" s="565"/>
      <c r="D40" s="565"/>
      <c r="E40" s="565"/>
      <c r="F40" s="565"/>
      <c r="G40" s="565"/>
      <c r="H40" s="566"/>
      <c r="I40" s="533" t="s">
        <v>99</v>
      </c>
      <c r="J40" s="533" t="s">
        <v>498</v>
      </c>
    </row>
    <row r="41" spans="1:10" ht="36.75" customHeight="1">
      <c r="A41" s="545"/>
      <c r="B41" s="567"/>
      <c r="C41" s="568"/>
      <c r="D41" s="568"/>
      <c r="E41" s="568"/>
      <c r="F41" s="568"/>
      <c r="G41" s="568"/>
      <c r="H41" s="569"/>
      <c r="I41" s="534"/>
      <c r="J41" s="534"/>
    </row>
    <row r="42" spans="1:10" ht="36.75" customHeight="1">
      <c r="A42" s="203" t="s">
        <v>53</v>
      </c>
      <c r="B42" s="570" t="s">
        <v>514</v>
      </c>
      <c r="C42" s="571"/>
      <c r="D42" s="571"/>
      <c r="E42" s="571"/>
      <c r="F42" s="571"/>
      <c r="G42" s="571"/>
      <c r="H42" s="572"/>
      <c r="I42" s="204"/>
      <c r="J42" s="204">
        <v>861967</v>
      </c>
    </row>
    <row r="43" spans="1:10" ht="30.75" customHeight="1">
      <c r="A43" s="203" t="s">
        <v>54</v>
      </c>
      <c r="B43" s="570" t="s">
        <v>513</v>
      </c>
      <c r="C43" s="571"/>
      <c r="D43" s="571"/>
      <c r="E43" s="571"/>
      <c r="F43" s="571"/>
      <c r="G43" s="571"/>
      <c r="H43" s="572"/>
      <c r="I43" s="204"/>
      <c r="J43" s="204">
        <v>7511680</v>
      </c>
    </row>
    <row r="44" spans="1:10" ht="31.5" customHeight="1">
      <c r="A44" s="207" t="s">
        <v>55</v>
      </c>
      <c r="B44" s="557" t="s">
        <v>521</v>
      </c>
      <c r="C44" s="531"/>
      <c r="D44" s="531"/>
      <c r="E44" s="531"/>
      <c r="F44" s="531"/>
      <c r="G44" s="531"/>
      <c r="H44" s="532"/>
      <c r="I44" s="208"/>
      <c r="J44" s="208">
        <v>186000</v>
      </c>
    </row>
    <row r="45" spans="1:10" ht="30.75" customHeight="1">
      <c r="A45" s="210" t="s">
        <v>56</v>
      </c>
      <c r="B45" s="542" t="s">
        <v>511</v>
      </c>
      <c r="C45" s="540"/>
      <c r="D45" s="540"/>
      <c r="E45" s="540"/>
      <c r="F45" s="540"/>
      <c r="G45" s="540"/>
      <c r="H45" s="541"/>
      <c r="I45" s="211">
        <v>0</v>
      </c>
      <c r="J45" s="211">
        <f>J42+J43+J44</f>
        <v>8559647</v>
      </c>
    </row>
    <row r="46" spans="1:10" ht="30.75" customHeight="1">
      <c r="A46" s="203" t="s">
        <v>62</v>
      </c>
      <c r="B46" s="557" t="s">
        <v>522</v>
      </c>
      <c r="C46" s="531"/>
      <c r="D46" s="531"/>
      <c r="E46" s="531"/>
      <c r="F46" s="531"/>
      <c r="G46" s="531"/>
      <c r="H46" s="532"/>
      <c r="I46" s="209"/>
      <c r="J46" s="209">
        <v>1155000</v>
      </c>
    </row>
    <row r="47" spans="1:10" ht="33.75" customHeight="1">
      <c r="A47" s="210" t="s">
        <v>57</v>
      </c>
      <c r="B47" s="542" t="s">
        <v>512</v>
      </c>
      <c r="C47" s="540"/>
      <c r="D47" s="540"/>
      <c r="E47" s="540"/>
      <c r="F47" s="540"/>
      <c r="G47" s="540"/>
      <c r="H47" s="541"/>
      <c r="I47" s="211">
        <v>0</v>
      </c>
      <c r="J47" s="211">
        <f>J46</f>
        <v>1155000</v>
      </c>
    </row>
    <row r="48" spans="1:10" ht="35.25" customHeight="1">
      <c r="A48" s="203" t="s">
        <v>58</v>
      </c>
      <c r="B48" s="557" t="s">
        <v>515</v>
      </c>
      <c r="C48" s="531"/>
      <c r="D48" s="531"/>
      <c r="E48" s="531"/>
      <c r="F48" s="531"/>
      <c r="G48" s="531"/>
      <c r="H48" s="532"/>
      <c r="I48" s="208"/>
      <c r="J48" s="208">
        <v>43894977</v>
      </c>
    </row>
    <row r="49" spans="1:10" ht="29.25" customHeight="1">
      <c r="A49" s="210" t="s">
        <v>59</v>
      </c>
      <c r="B49" s="542" t="s">
        <v>510</v>
      </c>
      <c r="C49" s="540"/>
      <c r="D49" s="540"/>
      <c r="E49" s="540"/>
      <c r="F49" s="540"/>
      <c r="G49" s="540"/>
      <c r="H49" s="541"/>
      <c r="I49" s="211">
        <v>0</v>
      </c>
      <c r="J49" s="211">
        <f>J48</f>
        <v>43894977</v>
      </c>
    </row>
    <row r="50" spans="1:10" ht="34.5" customHeight="1">
      <c r="A50" s="207" t="s">
        <v>63</v>
      </c>
      <c r="B50" s="573" t="s">
        <v>520</v>
      </c>
      <c r="C50" s="574"/>
      <c r="D50" s="574"/>
      <c r="E50" s="574"/>
      <c r="F50" s="574"/>
      <c r="G50" s="574"/>
      <c r="H50" s="575"/>
      <c r="I50" s="208"/>
      <c r="J50" s="208">
        <v>11371850</v>
      </c>
    </row>
    <row r="51" spans="1:10" ht="29.25" customHeight="1">
      <c r="A51" s="203" t="s">
        <v>106</v>
      </c>
      <c r="B51" s="573" t="s">
        <v>523</v>
      </c>
      <c r="C51" s="574"/>
      <c r="D51" s="574"/>
      <c r="E51" s="574"/>
      <c r="F51" s="574"/>
      <c r="G51" s="574"/>
      <c r="H51" s="575"/>
      <c r="I51" s="208"/>
      <c r="J51" s="208">
        <v>1233421</v>
      </c>
    </row>
    <row r="52" spans="1:10" ht="34.5" customHeight="1">
      <c r="A52" s="203" t="s">
        <v>107</v>
      </c>
      <c r="B52" s="573" t="s">
        <v>574</v>
      </c>
      <c r="C52" s="574"/>
      <c r="D52" s="574"/>
      <c r="E52" s="574"/>
      <c r="F52" s="574"/>
      <c r="G52" s="574"/>
      <c r="H52" s="575"/>
      <c r="I52" s="208"/>
      <c r="J52" s="208">
        <v>4474000</v>
      </c>
    </row>
    <row r="53" spans="1:10" ht="29.25" customHeight="1">
      <c r="A53" s="210" t="s">
        <v>108</v>
      </c>
      <c r="B53" s="542" t="s">
        <v>517</v>
      </c>
      <c r="C53" s="540"/>
      <c r="D53" s="540"/>
      <c r="E53" s="540"/>
      <c r="F53" s="540"/>
      <c r="G53" s="540"/>
      <c r="H53" s="541"/>
      <c r="I53" s="211"/>
      <c r="J53" s="211">
        <f>J50+J51+J52</f>
        <v>17079271</v>
      </c>
    </row>
    <row r="54" spans="1:10" ht="29.25" customHeight="1">
      <c r="A54" s="210" t="s">
        <v>109</v>
      </c>
      <c r="B54" s="542" t="s">
        <v>519</v>
      </c>
      <c r="C54" s="540"/>
      <c r="D54" s="540"/>
      <c r="E54" s="540"/>
      <c r="F54" s="540"/>
      <c r="G54" s="540"/>
      <c r="H54" s="541"/>
      <c r="I54" s="211"/>
      <c r="J54" s="211">
        <v>8034297</v>
      </c>
    </row>
    <row r="55" spans="1:10" ht="38.25" customHeight="1">
      <c r="A55" s="558" t="s">
        <v>518</v>
      </c>
      <c r="B55" s="559"/>
      <c r="C55" s="559"/>
      <c r="D55" s="559"/>
      <c r="E55" s="559"/>
      <c r="F55" s="559"/>
      <c r="G55" s="559"/>
      <c r="H55" s="560"/>
      <c r="I55" s="211">
        <f>SUM(+I43++I42+++I48+I49)</f>
        <v>0</v>
      </c>
      <c r="J55" s="211">
        <f>J45+J47+J49+J53+J54</f>
        <v>78723192</v>
      </c>
    </row>
    <row r="56" ht="12.75">
      <c r="B56" s="231"/>
    </row>
    <row r="57" ht="12.75">
      <c r="B57" s="231"/>
    </row>
    <row r="58" ht="12.75">
      <c r="B58" s="231"/>
    </row>
    <row r="59" ht="12.75">
      <c r="B59" s="231"/>
    </row>
    <row r="60" ht="12.75">
      <c r="B60" s="231"/>
    </row>
    <row r="61" ht="12.75">
      <c r="B61" s="231"/>
    </row>
    <row r="62" spans="2:3" ht="12.75">
      <c r="B62" s="231"/>
      <c r="C62" s="231"/>
    </row>
    <row r="63" ht="12.75">
      <c r="B63" s="231"/>
    </row>
    <row r="64" ht="12.75">
      <c r="B64" s="231"/>
    </row>
    <row r="65" ht="12.75">
      <c r="B65" s="231"/>
    </row>
    <row r="66" ht="12.75">
      <c r="B66" s="231"/>
    </row>
    <row r="67" ht="12.75">
      <c r="B67" s="231"/>
    </row>
    <row r="68" ht="12.75">
      <c r="B68" s="231"/>
    </row>
    <row r="69" ht="12.75">
      <c r="B69" s="231"/>
    </row>
    <row r="70" ht="12.75">
      <c r="B70" s="231"/>
    </row>
    <row r="71" ht="12.75">
      <c r="B71" s="231"/>
    </row>
    <row r="72" ht="12.75">
      <c r="B72" s="231"/>
    </row>
    <row r="73" ht="12.75">
      <c r="B73" s="231"/>
    </row>
    <row r="74" ht="12.75">
      <c r="B74" s="231"/>
    </row>
    <row r="75" ht="12.75">
      <c r="B75" s="231"/>
    </row>
    <row r="76" ht="12.75">
      <c r="B76" s="231"/>
    </row>
    <row r="77" ht="12.75">
      <c r="B77" s="231"/>
    </row>
    <row r="78" ht="12.75">
      <c r="B78" s="231"/>
    </row>
    <row r="79" ht="12.75">
      <c r="B79" s="231"/>
    </row>
    <row r="80" ht="12.75">
      <c r="B80" s="231"/>
    </row>
    <row r="81" ht="12.75">
      <c r="B81" s="231"/>
    </row>
    <row r="82" ht="12.75">
      <c r="B82" s="231"/>
    </row>
    <row r="83" ht="12.75">
      <c r="B83" s="231"/>
    </row>
    <row r="84" ht="12.75">
      <c r="B84" s="231"/>
    </row>
    <row r="85" ht="12.75">
      <c r="B85" s="231"/>
    </row>
    <row r="86" ht="12.75">
      <c r="B86" s="231"/>
    </row>
    <row r="87" ht="12.75">
      <c r="B87" s="231"/>
    </row>
    <row r="88" ht="12.75">
      <c r="B88" s="231"/>
    </row>
  </sheetData>
  <sheetProtection/>
  <mergeCells count="55">
    <mergeCell ref="B50:H50"/>
    <mergeCell ref="B53:H53"/>
    <mergeCell ref="B51:H51"/>
    <mergeCell ref="B52:H52"/>
    <mergeCell ref="B44:H44"/>
    <mergeCell ref="B45:H45"/>
    <mergeCell ref="B46:H46"/>
    <mergeCell ref="B47:H47"/>
    <mergeCell ref="B48:H48"/>
    <mergeCell ref="B49:H49"/>
    <mergeCell ref="A55:H55"/>
    <mergeCell ref="A34:H34"/>
    <mergeCell ref="J40:J41"/>
    <mergeCell ref="A40:A41"/>
    <mergeCell ref="I40:I41"/>
    <mergeCell ref="B54:H54"/>
    <mergeCell ref="A38:J38"/>
    <mergeCell ref="B40:H41"/>
    <mergeCell ref="B42:H42"/>
    <mergeCell ref="B43:H43"/>
    <mergeCell ref="C6:H6"/>
    <mergeCell ref="C7:H7"/>
    <mergeCell ref="C8:H8"/>
    <mergeCell ref="C13:H13"/>
    <mergeCell ref="C14:H14"/>
    <mergeCell ref="C9:H9"/>
    <mergeCell ref="C10:H10"/>
    <mergeCell ref="C11:H11"/>
    <mergeCell ref="C21:H21"/>
    <mergeCell ref="C17:H17"/>
    <mergeCell ref="C18:H18"/>
    <mergeCell ref="C19:H19"/>
    <mergeCell ref="C20:H20"/>
    <mergeCell ref="C15:H15"/>
    <mergeCell ref="C16:H16"/>
    <mergeCell ref="C22:H22"/>
    <mergeCell ref="C23:H23"/>
    <mergeCell ref="C24:H24"/>
    <mergeCell ref="C25:H25"/>
    <mergeCell ref="C12:H12"/>
    <mergeCell ref="A2:I2"/>
    <mergeCell ref="A4:A5"/>
    <mergeCell ref="B4:B5"/>
    <mergeCell ref="C4:H5"/>
    <mergeCell ref="I4:I5"/>
    <mergeCell ref="C32:H32"/>
    <mergeCell ref="C33:H33"/>
    <mergeCell ref="C26:H26"/>
    <mergeCell ref="C27:H27"/>
    <mergeCell ref="J4:J5"/>
    <mergeCell ref="A1:J1"/>
    <mergeCell ref="C30:H30"/>
    <mergeCell ref="C31:H31"/>
    <mergeCell ref="C28:H28"/>
    <mergeCell ref="C29:H29"/>
  </mergeCells>
  <printOptions/>
  <pageMargins left="1.11" right="0.75" top="1" bottom="1" header="0.5" footer="0.5"/>
  <pageSetup horizontalDpi="600" verticalDpi="600" orientation="portrait" paperSize="9" scale="64" r:id="rId1"/>
  <headerFooter alignWithMargins="0">
    <oddHeader>&amp;LVámospércs Városi Önkormányzat&amp;R8. számú melléklet</oddHead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8.140625" style="87" customWidth="1"/>
    <col min="2" max="2" width="52.00390625" style="88" customWidth="1"/>
    <col min="3" max="3" width="19.8515625" style="94" customWidth="1"/>
    <col min="4" max="4" width="20.7109375" style="0" customWidth="1"/>
    <col min="5" max="5" width="18.8515625" style="0" customWidth="1"/>
    <col min="6" max="6" width="20.140625" style="0" customWidth="1"/>
    <col min="7" max="7" width="22.00390625" style="0" customWidth="1"/>
    <col min="8" max="8" width="17.140625" style="0" customWidth="1"/>
  </cols>
  <sheetData>
    <row r="2" ht="13.5">
      <c r="C2" s="89"/>
    </row>
    <row r="3" spans="1:8" ht="20.25">
      <c r="A3" s="579" t="s">
        <v>17</v>
      </c>
      <c r="B3" s="579"/>
      <c r="C3" s="579"/>
      <c r="D3" s="579"/>
      <c r="E3" s="579"/>
      <c r="F3" s="579"/>
      <c r="G3" s="579"/>
      <c r="H3" s="579"/>
    </row>
    <row r="4" spans="1:8" ht="15">
      <c r="A4" s="90"/>
      <c r="B4" s="90"/>
      <c r="C4" s="91"/>
      <c r="H4" s="362" t="s">
        <v>552</v>
      </c>
    </row>
    <row r="5" spans="1:3" ht="15" hidden="1">
      <c r="A5" s="90"/>
      <c r="B5" s="90"/>
      <c r="C5" s="91"/>
    </row>
    <row r="6" spans="1:8" ht="27.75" customHeight="1">
      <c r="A6" s="589" t="s">
        <v>97</v>
      </c>
      <c r="B6" s="586" t="s">
        <v>42</v>
      </c>
      <c r="C6" s="576" t="s">
        <v>47</v>
      </c>
      <c r="D6" s="577"/>
      <c r="E6" s="577"/>
      <c r="F6" s="577"/>
      <c r="G6" s="577"/>
      <c r="H6" s="578"/>
    </row>
    <row r="7" spans="1:8" ht="12.75" customHeight="1">
      <c r="A7" s="590"/>
      <c r="B7" s="587"/>
      <c r="C7" s="584" t="s">
        <v>37</v>
      </c>
      <c r="D7" s="580" t="s">
        <v>38</v>
      </c>
      <c r="E7" s="580" t="s">
        <v>39</v>
      </c>
      <c r="F7" s="580" t="s">
        <v>40</v>
      </c>
      <c r="G7" s="580" t="s">
        <v>41</v>
      </c>
      <c r="H7" s="580" t="s">
        <v>48</v>
      </c>
    </row>
    <row r="8" spans="1:8" ht="15" customHeight="1">
      <c r="A8" s="590"/>
      <c r="B8" s="587"/>
      <c r="C8" s="584"/>
      <c r="D8" s="580"/>
      <c r="E8" s="580"/>
      <c r="F8" s="580"/>
      <c r="G8" s="580"/>
      <c r="H8" s="580"/>
    </row>
    <row r="9" spans="1:8" ht="24.75" customHeight="1">
      <c r="A9" s="591"/>
      <c r="B9" s="588"/>
      <c r="C9" s="585"/>
      <c r="D9" s="581"/>
      <c r="E9" s="581"/>
      <c r="F9" s="581"/>
      <c r="G9" s="581"/>
      <c r="H9" s="581"/>
    </row>
    <row r="10" spans="1:8" ht="43.5" customHeight="1">
      <c r="A10" s="145" t="s">
        <v>53</v>
      </c>
      <c r="B10" s="146" t="s">
        <v>166</v>
      </c>
      <c r="C10" s="147">
        <v>1</v>
      </c>
      <c r="D10" s="250"/>
      <c r="E10" s="250"/>
      <c r="F10" s="250">
        <v>14</v>
      </c>
      <c r="G10" s="250">
        <v>92</v>
      </c>
      <c r="H10" s="150">
        <f>C10+D10+E10+F10+G10</f>
        <v>107</v>
      </c>
    </row>
    <row r="11" spans="1:8" ht="48" customHeight="1">
      <c r="A11" s="92" t="s">
        <v>54</v>
      </c>
      <c r="B11" s="248" t="s">
        <v>35</v>
      </c>
      <c r="C11" s="148"/>
      <c r="D11" s="250">
        <v>23</v>
      </c>
      <c r="E11" s="250" t="s">
        <v>80</v>
      </c>
      <c r="F11" s="250"/>
      <c r="G11" s="250"/>
      <c r="H11" s="150">
        <f>SUM(C11:G11)</f>
        <v>23</v>
      </c>
    </row>
    <row r="12" spans="1:8" ht="39.75" customHeight="1">
      <c r="A12" s="145" t="s">
        <v>55</v>
      </c>
      <c r="B12" s="93" t="s">
        <v>442</v>
      </c>
      <c r="C12" s="148"/>
      <c r="D12" s="250"/>
      <c r="E12" s="250">
        <v>32</v>
      </c>
      <c r="F12" s="250">
        <v>1</v>
      </c>
      <c r="G12" s="250"/>
      <c r="H12" s="150">
        <f>C12+D12+E12+F12+G12</f>
        <v>33</v>
      </c>
    </row>
    <row r="13" spans="1:8" ht="42" customHeight="1">
      <c r="A13" s="92" t="s">
        <v>56</v>
      </c>
      <c r="B13" s="93" t="s">
        <v>493</v>
      </c>
      <c r="C13" s="148"/>
      <c r="D13" s="250"/>
      <c r="E13" s="250">
        <v>10</v>
      </c>
      <c r="F13" s="250"/>
      <c r="G13" s="250"/>
      <c r="H13" s="150">
        <f>C13+D13+E13+F13+G13</f>
        <v>10</v>
      </c>
    </row>
    <row r="14" spans="1:8" ht="39" customHeight="1">
      <c r="A14" s="145" t="s">
        <v>62</v>
      </c>
      <c r="B14" s="93" t="s">
        <v>494</v>
      </c>
      <c r="C14" s="148"/>
      <c r="D14" s="250"/>
      <c r="E14" s="250">
        <v>0</v>
      </c>
      <c r="F14" s="250"/>
      <c r="G14" s="250"/>
      <c r="H14" s="150">
        <f>C14+D14+E14+F14+G14</f>
        <v>0</v>
      </c>
    </row>
    <row r="15" spans="1:8" ht="40.5" customHeight="1">
      <c r="A15" s="92" t="s">
        <v>57</v>
      </c>
      <c r="B15" s="93" t="s">
        <v>36</v>
      </c>
      <c r="C15" s="148"/>
      <c r="D15" s="250"/>
      <c r="E15" s="250">
        <v>3</v>
      </c>
      <c r="F15" s="250"/>
      <c r="G15" s="250"/>
      <c r="H15" s="150">
        <f>C15+D15+E15+F15+G15</f>
        <v>3</v>
      </c>
    </row>
    <row r="16" spans="1:8" ht="45.75" customHeight="1">
      <c r="A16" s="145" t="s">
        <v>58</v>
      </c>
      <c r="B16" s="249" t="s">
        <v>196</v>
      </c>
      <c r="C16" s="148"/>
      <c r="D16" s="250"/>
      <c r="E16" s="250">
        <v>10</v>
      </c>
      <c r="F16" s="250"/>
      <c r="G16" s="250"/>
      <c r="H16" s="150">
        <f>C16+D16+E16+F16+G16</f>
        <v>10</v>
      </c>
    </row>
    <row r="17" spans="1:8" ht="42.75" customHeight="1">
      <c r="A17" s="582" t="s">
        <v>137</v>
      </c>
      <c r="B17" s="583"/>
      <c r="C17" s="149">
        <f>C10+C11+C12+C13+C14+C15+C16</f>
        <v>1</v>
      </c>
      <c r="D17" s="149">
        <f>D10+D11+D12+D13+D14+D15+D16</f>
        <v>23</v>
      </c>
      <c r="E17" s="149">
        <f>SUM(E12:E16)</f>
        <v>55</v>
      </c>
      <c r="F17" s="149">
        <f>F10+F11+F12+F13+F14+F15+F16</f>
        <v>15</v>
      </c>
      <c r="G17" s="149">
        <f>G10+G11+G12+G13+G14+G15+G16</f>
        <v>92</v>
      </c>
      <c r="H17" s="149">
        <f>H10+H11+H12+H13+H14+H15+H16</f>
        <v>186</v>
      </c>
    </row>
  </sheetData>
  <sheetProtection/>
  <mergeCells count="11">
    <mergeCell ref="A6:A9"/>
    <mergeCell ref="C6:H6"/>
    <mergeCell ref="A3:H3"/>
    <mergeCell ref="G7:G9"/>
    <mergeCell ref="H7:H9"/>
    <mergeCell ref="A17:B17"/>
    <mergeCell ref="D7:D9"/>
    <mergeCell ref="E7:E9"/>
    <mergeCell ref="F7:F9"/>
    <mergeCell ref="C7:C9"/>
    <mergeCell ref="B6:B9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&amp;LVámospércs Városi Önkormányzat&amp;R9.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B1">
      <selection activeCell="P36" sqref="P36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0.140625" style="0" customWidth="1"/>
    <col min="12" max="12" width="10.140625" style="0" customWidth="1"/>
    <col min="16" max="16" width="11.8515625" style="0" customWidth="1"/>
  </cols>
  <sheetData>
    <row r="1" spans="1:15" ht="23.25" customHeight="1">
      <c r="A1" s="596" t="s">
        <v>18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</row>
    <row r="2" spans="1:15" ht="13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 t="s">
        <v>116</v>
      </c>
    </row>
    <row r="3" spans="1:15" ht="41.25" customHeight="1">
      <c r="A3" s="598"/>
      <c r="B3" s="598"/>
      <c r="C3" s="165" t="s">
        <v>485</v>
      </c>
      <c r="D3" s="166" t="s">
        <v>226</v>
      </c>
      <c r="E3" s="166" t="s">
        <v>227</v>
      </c>
      <c r="F3" s="166" t="s">
        <v>228</v>
      </c>
      <c r="G3" s="166" t="s">
        <v>229</v>
      </c>
      <c r="H3" s="166" t="s">
        <v>230</v>
      </c>
      <c r="I3" s="166" t="s">
        <v>231</v>
      </c>
      <c r="J3" s="166" t="s">
        <v>232</v>
      </c>
      <c r="K3" s="166" t="s">
        <v>233</v>
      </c>
      <c r="L3" s="166" t="s">
        <v>234</v>
      </c>
      <c r="M3" s="166" t="s">
        <v>235</v>
      </c>
      <c r="N3" s="166" t="s">
        <v>236</v>
      </c>
      <c r="O3" s="166" t="s">
        <v>237</v>
      </c>
    </row>
    <row r="4" spans="1:15" ht="12.75">
      <c r="A4" s="153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>
      <c r="A5" s="594" t="s">
        <v>25</v>
      </c>
      <c r="B5" s="595"/>
      <c r="C5" s="167"/>
      <c r="D5" s="167">
        <v>121</v>
      </c>
      <c r="E5" s="167">
        <f>D34</f>
        <v>22114</v>
      </c>
      <c r="F5" s="167">
        <f aca="true" t="shared" si="0" ref="F5:O5">E34</f>
        <v>46151</v>
      </c>
      <c r="G5" s="167">
        <f>F34</f>
        <v>43827</v>
      </c>
      <c r="H5" s="167">
        <f t="shared" si="0"/>
        <v>65295</v>
      </c>
      <c r="I5" s="167">
        <f t="shared" si="0"/>
        <v>88979</v>
      </c>
      <c r="J5" s="167">
        <f t="shared" si="0"/>
        <v>-15504</v>
      </c>
      <c r="K5" s="167">
        <f t="shared" si="0"/>
        <v>3319</v>
      </c>
      <c r="L5" s="167">
        <f t="shared" si="0"/>
        <v>5943</v>
      </c>
      <c r="M5" s="167">
        <f t="shared" si="0"/>
        <v>2834</v>
      </c>
      <c r="N5" s="167">
        <f t="shared" si="0"/>
        <v>20357</v>
      </c>
      <c r="O5" s="167">
        <f t="shared" si="0"/>
        <v>42886</v>
      </c>
    </row>
    <row r="6" spans="1:15" ht="12.75">
      <c r="A6" s="153"/>
      <c r="B6" s="15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2.75">
      <c r="A7" s="599" t="s">
        <v>61</v>
      </c>
      <c r="B7" s="600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6" ht="12.75">
      <c r="A8" s="157" t="s">
        <v>53</v>
      </c>
      <c r="B8" s="158" t="s">
        <v>122</v>
      </c>
      <c r="C8" s="356">
        <f>D8+E8+F8+G8+H8+I8+J8+K8+L8+M8+N8+O8</f>
        <v>98348</v>
      </c>
      <c r="D8" s="159">
        <v>8196</v>
      </c>
      <c r="E8" s="159">
        <v>8196</v>
      </c>
      <c r="F8" s="159">
        <v>8196</v>
      </c>
      <c r="G8" s="159">
        <v>8196</v>
      </c>
      <c r="H8" s="159">
        <v>8196</v>
      </c>
      <c r="I8" s="159">
        <v>8196</v>
      </c>
      <c r="J8" s="159">
        <v>8196</v>
      </c>
      <c r="K8" s="159">
        <v>8196</v>
      </c>
      <c r="L8" s="159">
        <v>8196</v>
      </c>
      <c r="M8" s="159">
        <v>8196</v>
      </c>
      <c r="N8" s="159">
        <v>8196</v>
      </c>
      <c r="O8" s="159">
        <v>8192</v>
      </c>
      <c r="P8" s="58"/>
    </row>
    <row r="9" spans="1:16" ht="12.75">
      <c r="A9" s="157" t="s">
        <v>54</v>
      </c>
      <c r="B9" s="158" t="s">
        <v>238</v>
      </c>
      <c r="C9" s="356">
        <f aca="true" t="shared" si="1" ref="C9:C32">D9+E9+F9+G9+H9+I9+J9+K9+L9+M9+N9+O9</f>
        <v>100000</v>
      </c>
      <c r="D9" s="159">
        <v>555</v>
      </c>
      <c r="E9" s="159">
        <v>555</v>
      </c>
      <c r="F9" s="159">
        <v>40000</v>
      </c>
      <c r="G9" s="159">
        <v>555</v>
      </c>
      <c r="H9" s="159">
        <v>555</v>
      </c>
      <c r="I9" s="159">
        <v>555</v>
      </c>
      <c r="J9" s="159">
        <v>555</v>
      </c>
      <c r="K9" s="159">
        <v>555</v>
      </c>
      <c r="L9" s="159">
        <v>40000</v>
      </c>
      <c r="M9" s="159">
        <v>555</v>
      </c>
      <c r="N9" s="159">
        <v>560</v>
      </c>
      <c r="O9" s="159">
        <v>15000</v>
      </c>
      <c r="P9" s="58"/>
    </row>
    <row r="10" spans="1:16" ht="12.75">
      <c r="A10" s="157" t="s">
        <v>55</v>
      </c>
      <c r="B10" s="158" t="s">
        <v>134</v>
      </c>
      <c r="C10" s="356">
        <f t="shared" si="1"/>
        <v>10000</v>
      </c>
      <c r="D10" s="159">
        <v>300</v>
      </c>
      <c r="E10" s="159">
        <v>300</v>
      </c>
      <c r="F10" s="159">
        <v>3500</v>
      </c>
      <c r="G10" s="159">
        <v>300</v>
      </c>
      <c r="H10" s="159">
        <v>300</v>
      </c>
      <c r="I10" s="159">
        <v>300</v>
      </c>
      <c r="J10" s="159">
        <v>300</v>
      </c>
      <c r="K10" s="159">
        <v>300</v>
      </c>
      <c r="L10" s="159">
        <v>3500</v>
      </c>
      <c r="M10" s="159">
        <v>300</v>
      </c>
      <c r="N10" s="159">
        <v>300</v>
      </c>
      <c r="O10" s="159">
        <v>300</v>
      </c>
      <c r="P10" s="58"/>
    </row>
    <row r="11" spans="1:16" ht="12.75">
      <c r="A11" s="157" t="s">
        <v>56</v>
      </c>
      <c r="B11" s="185" t="s">
        <v>43</v>
      </c>
      <c r="C11" s="356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58"/>
    </row>
    <row r="12" spans="1:16" ht="12.75">
      <c r="A12" s="157" t="s">
        <v>62</v>
      </c>
      <c r="B12" s="158" t="s">
        <v>144</v>
      </c>
      <c r="C12" s="356">
        <f t="shared" si="1"/>
        <v>543225</v>
      </c>
      <c r="D12" s="159">
        <v>45268</v>
      </c>
      <c r="E12" s="159">
        <v>45268</v>
      </c>
      <c r="F12" s="159">
        <v>45268</v>
      </c>
      <c r="G12" s="159">
        <v>45268</v>
      </c>
      <c r="H12" s="159">
        <v>45268</v>
      </c>
      <c r="I12" s="159">
        <v>45268</v>
      </c>
      <c r="J12" s="159">
        <v>45268</v>
      </c>
      <c r="K12" s="159">
        <v>45268</v>
      </c>
      <c r="L12" s="159">
        <v>45268</v>
      </c>
      <c r="M12" s="159">
        <v>45268</v>
      </c>
      <c r="N12" s="159">
        <v>45268</v>
      </c>
      <c r="O12" s="159">
        <v>45277</v>
      </c>
      <c r="P12" s="58"/>
    </row>
    <row r="13" spans="1:16" ht="12.75">
      <c r="A13" s="157" t="s">
        <v>57</v>
      </c>
      <c r="B13" s="158" t="s">
        <v>526</v>
      </c>
      <c r="C13" s="356">
        <f t="shared" si="1"/>
        <v>493253</v>
      </c>
      <c r="D13" s="159">
        <v>41097</v>
      </c>
      <c r="E13" s="159">
        <v>41096</v>
      </c>
      <c r="F13" s="159">
        <v>41096</v>
      </c>
      <c r="G13" s="159">
        <v>41096</v>
      </c>
      <c r="H13" s="159">
        <v>41096</v>
      </c>
      <c r="I13" s="159">
        <v>41096</v>
      </c>
      <c r="J13" s="159">
        <v>41096</v>
      </c>
      <c r="K13" s="159">
        <v>41096</v>
      </c>
      <c r="L13" s="159">
        <v>41096</v>
      </c>
      <c r="M13" s="159">
        <v>41096</v>
      </c>
      <c r="N13" s="159">
        <v>41096</v>
      </c>
      <c r="O13" s="159">
        <v>41196</v>
      </c>
      <c r="P13" s="58"/>
    </row>
    <row r="14" spans="1:16" ht="12.75">
      <c r="A14" s="157" t="s">
        <v>58</v>
      </c>
      <c r="B14" s="158" t="s">
        <v>434</v>
      </c>
      <c r="C14" s="356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58"/>
    </row>
    <row r="15" spans="1:16" ht="12.75">
      <c r="A15" s="157" t="s">
        <v>59</v>
      </c>
      <c r="B15" s="160" t="s">
        <v>251</v>
      </c>
      <c r="C15" s="356">
        <f t="shared" si="1"/>
        <v>20900</v>
      </c>
      <c r="D15" s="161">
        <v>1708</v>
      </c>
      <c r="E15" s="161">
        <v>1708</v>
      </c>
      <c r="F15" s="161">
        <v>1708</v>
      </c>
      <c r="G15" s="161">
        <v>1708</v>
      </c>
      <c r="H15" s="161">
        <v>1708</v>
      </c>
      <c r="I15" s="161">
        <v>2108</v>
      </c>
      <c r="J15" s="161">
        <v>1708</v>
      </c>
      <c r="K15" s="161">
        <v>1708</v>
      </c>
      <c r="L15" s="161">
        <v>1708</v>
      </c>
      <c r="M15" s="161">
        <v>1708</v>
      </c>
      <c r="N15" s="161">
        <v>1708</v>
      </c>
      <c r="O15" s="161">
        <v>1712</v>
      </c>
      <c r="P15" s="58"/>
    </row>
    <row r="16" spans="1:16" s="110" customFormat="1" ht="12.75">
      <c r="A16" s="291" t="s">
        <v>63</v>
      </c>
      <c r="B16" s="168" t="s">
        <v>435</v>
      </c>
      <c r="C16" s="169">
        <f t="shared" si="1"/>
        <v>1265726</v>
      </c>
      <c r="D16" s="167">
        <f aca="true" t="shared" si="2" ref="D16:O16">SUM(D8:D15)</f>
        <v>97124</v>
      </c>
      <c r="E16" s="167">
        <f t="shared" si="2"/>
        <v>97123</v>
      </c>
      <c r="F16" s="167">
        <f t="shared" si="2"/>
        <v>139768</v>
      </c>
      <c r="G16" s="167">
        <f t="shared" si="2"/>
        <v>97123</v>
      </c>
      <c r="H16" s="167">
        <f t="shared" si="2"/>
        <v>97123</v>
      </c>
      <c r="I16" s="167">
        <f t="shared" si="2"/>
        <v>97523</v>
      </c>
      <c r="J16" s="167">
        <f t="shared" si="2"/>
        <v>97123</v>
      </c>
      <c r="K16" s="167">
        <f t="shared" si="2"/>
        <v>97123</v>
      </c>
      <c r="L16" s="167">
        <f t="shared" si="2"/>
        <v>139768</v>
      </c>
      <c r="M16" s="167">
        <f t="shared" si="2"/>
        <v>97123</v>
      </c>
      <c r="N16" s="167">
        <f t="shared" si="2"/>
        <v>97128</v>
      </c>
      <c r="O16" s="167">
        <f t="shared" si="2"/>
        <v>111677</v>
      </c>
      <c r="P16" s="58"/>
    </row>
    <row r="17" spans="1:16" ht="12.75">
      <c r="A17" s="157" t="s">
        <v>106</v>
      </c>
      <c r="B17" s="158" t="s">
        <v>240</v>
      </c>
      <c r="C17" s="356">
        <f t="shared" si="1"/>
        <v>38863</v>
      </c>
      <c r="D17" s="159"/>
      <c r="E17" s="159"/>
      <c r="F17" s="159">
        <v>13344</v>
      </c>
      <c r="G17" s="159">
        <v>2644</v>
      </c>
      <c r="H17" s="159"/>
      <c r="I17" s="159"/>
      <c r="J17" s="159"/>
      <c r="K17" s="159"/>
      <c r="L17" s="159">
        <v>13344</v>
      </c>
      <c r="M17" s="159"/>
      <c r="N17" s="159"/>
      <c r="O17" s="159">
        <v>9531</v>
      </c>
      <c r="P17" s="58"/>
    </row>
    <row r="18" spans="1:16" ht="12.75">
      <c r="A18" s="157" t="s">
        <v>107</v>
      </c>
      <c r="B18" s="158" t="s">
        <v>239</v>
      </c>
      <c r="C18" s="356">
        <f t="shared" si="1"/>
        <v>24930</v>
      </c>
      <c r="D18" s="159"/>
      <c r="E18" s="159"/>
      <c r="F18" s="159">
        <v>6233</v>
      </c>
      <c r="G18" s="159"/>
      <c r="H18" s="159"/>
      <c r="I18" s="159">
        <v>6232</v>
      </c>
      <c r="J18" s="159"/>
      <c r="K18" s="159"/>
      <c r="L18" s="159">
        <v>6233</v>
      </c>
      <c r="M18" s="159"/>
      <c r="N18" s="159"/>
      <c r="O18" s="159">
        <v>6232</v>
      </c>
      <c r="P18" s="58"/>
    </row>
    <row r="19" spans="1:16" ht="12.75">
      <c r="A19" s="291" t="s">
        <v>108</v>
      </c>
      <c r="B19" s="168" t="s">
        <v>436</v>
      </c>
      <c r="C19" s="169">
        <f t="shared" si="1"/>
        <v>1329519</v>
      </c>
      <c r="D19" s="169">
        <f aca="true" t="shared" si="3" ref="D19:O19">SUM(D16:D18)</f>
        <v>97124</v>
      </c>
      <c r="E19" s="169">
        <f t="shared" si="3"/>
        <v>97123</v>
      </c>
      <c r="F19" s="169">
        <f t="shared" si="3"/>
        <v>159345</v>
      </c>
      <c r="G19" s="169">
        <f t="shared" si="3"/>
        <v>99767</v>
      </c>
      <c r="H19" s="169">
        <f t="shared" si="3"/>
        <v>97123</v>
      </c>
      <c r="I19" s="169">
        <f t="shared" si="3"/>
        <v>103755</v>
      </c>
      <c r="J19" s="169">
        <f t="shared" si="3"/>
        <v>97123</v>
      </c>
      <c r="K19" s="169">
        <f t="shared" si="3"/>
        <v>97123</v>
      </c>
      <c r="L19" s="169">
        <f t="shared" si="3"/>
        <v>159345</v>
      </c>
      <c r="M19" s="169">
        <f t="shared" si="3"/>
        <v>97123</v>
      </c>
      <c r="N19" s="169">
        <f t="shared" si="3"/>
        <v>97128</v>
      </c>
      <c r="O19" s="169">
        <f t="shared" si="3"/>
        <v>127440</v>
      </c>
      <c r="P19" s="58"/>
    </row>
    <row r="20" spans="1:16" ht="12.75">
      <c r="A20" s="162"/>
      <c r="B20" s="163"/>
      <c r="C20" s="356">
        <f t="shared" si="1"/>
        <v>0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58"/>
    </row>
    <row r="21" spans="1:16" ht="12.75">
      <c r="A21" s="599" t="s">
        <v>143</v>
      </c>
      <c r="B21" s="600"/>
      <c r="C21" s="356">
        <f t="shared" si="1"/>
        <v>0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58"/>
    </row>
    <row r="22" spans="1:16" ht="12.75">
      <c r="A22" s="157" t="s">
        <v>53</v>
      </c>
      <c r="B22" s="158" t="s">
        <v>127</v>
      </c>
      <c r="C22" s="356">
        <f t="shared" si="1"/>
        <v>298346</v>
      </c>
      <c r="D22" s="159">
        <v>24536</v>
      </c>
      <c r="E22" s="159">
        <v>24536</v>
      </c>
      <c r="F22" s="159">
        <v>24536</v>
      </c>
      <c r="G22" s="159">
        <v>24536</v>
      </c>
      <c r="H22" s="159">
        <v>24536</v>
      </c>
      <c r="I22" s="159">
        <v>24536</v>
      </c>
      <c r="J22" s="159">
        <v>24536</v>
      </c>
      <c r="K22" s="159">
        <v>24536</v>
      </c>
      <c r="L22" s="159">
        <v>24536</v>
      </c>
      <c r="M22" s="159">
        <v>25836</v>
      </c>
      <c r="N22" s="159">
        <v>25836</v>
      </c>
      <c r="O22" s="159">
        <v>25850</v>
      </c>
      <c r="P22" s="58"/>
    </row>
    <row r="23" spans="1:16" ht="12.75">
      <c r="A23" s="157" t="s">
        <v>54</v>
      </c>
      <c r="B23" s="158" t="s">
        <v>241</v>
      </c>
      <c r="C23" s="356">
        <f t="shared" si="1"/>
        <v>78417</v>
      </c>
      <c r="D23" s="159">
        <v>6515</v>
      </c>
      <c r="E23" s="159">
        <v>6515</v>
      </c>
      <c r="F23" s="159">
        <v>6515</v>
      </c>
      <c r="G23" s="159">
        <v>6515</v>
      </c>
      <c r="H23" s="159">
        <v>6515</v>
      </c>
      <c r="I23" s="159">
        <v>6515</v>
      </c>
      <c r="J23" s="159">
        <v>6516</v>
      </c>
      <c r="K23" s="159">
        <v>6516</v>
      </c>
      <c r="L23" s="159">
        <v>6516</v>
      </c>
      <c r="M23" s="159">
        <v>6516</v>
      </c>
      <c r="N23" s="159">
        <v>6516</v>
      </c>
      <c r="O23" s="159">
        <v>6747</v>
      </c>
      <c r="P23" s="58"/>
    </row>
    <row r="24" spans="1:16" ht="12.75">
      <c r="A24" s="157" t="s">
        <v>55</v>
      </c>
      <c r="B24" s="158" t="s">
        <v>128</v>
      </c>
      <c r="C24" s="356">
        <f t="shared" si="1"/>
        <v>326180</v>
      </c>
      <c r="D24" s="159">
        <v>27182</v>
      </c>
      <c r="E24" s="159">
        <v>27182</v>
      </c>
      <c r="F24" s="159">
        <v>27182</v>
      </c>
      <c r="G24" s="159">
        <v>27182</v>
      </c>
      <c r="H24" s="159">
        <v>27182</v>
      </c>
      <c r="I24" s="159">
        <v>27182</v>
      </c>
      <c r="J24" s="159">
        <v>27182</v>
      </c>
      <c r="K24" s="159">
        <v>27182</v>
      </c>
      <c r="L24" s="159">
        <v>27182</v>
      </c>
      <c r="M24" s="159">
        <v>27182</v>
      </c>
      <c r="N24" s="159">
        <v>27182</v>
      </c>
      <c r="O24" s="159">
        <v>27178</v>
      </c>
      <c r="P24" s="58"/>
    </row>
    <row r="25" spans="1:16" ht="12.75">
      <c r="A25" s="157" t="s">
        <v>56</v>
      </c>
      <c r="B25" s="158" t="s">
        <v>527</v>
      </c>
      <c r="C25" s="356">
        <f t="shared" si="1"/>
        <v>54968</v>
      </c>
      <c r="D25" s="159"/>
      <c r="E25" s="159">
        <v>2955</v>
      </c>
      <c r="F25" s="159">
        <v>2958</v>
      </c>
      <c r="G25" s="159">
        <v>2958</v>
      </c>
      <c r="H25" s="159">
        <v>2958</v>
      </c>
      <c r="I25" s="159">
        <v>2958</v>
      </c>
      <c r="J25" s="159">
        <v>2958</v>
      </c>
      <c r="K25" s="159">
        <v>24107</v>
      </c>
      <c r="L25" s="159">
        <v>4242</v>
      </c>
      <c r="M25" s="159">
        <v>2958</v>
      </c>
      <c r="N25" s="159">
        <v>2958</v>
      </c>
      <c r="O25" s="159">
        <v>2958</v>
      </c>
      <c r="P25" s="58"/>
    </row>
    <row r="26" spans="1:16" ht="12.75">
      <c r="A26" s="157" t="s">
        <v>62</v>
      </c>
      <c r="B26" s="158" t="s">
        <v>437</v>
      </c>
      <c r="C26" s="356">
        <f t="shared" si="1"/>
        <v>3629</v>
      </c>
      <c r="D26" s="159"/>
      <c r="E26" s="159"/>
      <c r="F26" s="159">
        <v>580</v>
      </c>
      <c r="G26" s="159">
        <v>210</v>
      </c>
      <c r="H26" s="159">
        <v>210</v>
      </c>
      <c r="I26" s="159">
        <v>580</v>
      </c>
      <c r="J26" s="159">
        <v>210</v>
      </c>
      <c r="K26" s="159">
        <v>260</v>
      </c>
      <c r="L26" s="159">
        <v>580</v>
      </c>
      <c r="M26" s="159">
        <v>210</v>
      </c>
      <c r="N26" s="159">
        <v>209</v>
      </c>
      <c r="O26" s="159">
        <v>580</v>
      </c>
      <c r="P26" s="58"/>
    </row>
    <row r="27" spans="1:16" ht="12.75">
      <c r="A27" s="157" t="s">
        <v>57</v>
      </c>
      <c r="B27" s="158" t="s">
        <v>45</v>
      </c>
      <c r="C27" s="356">
        <f t="shared" si="1"/>
        <v>137901</v>
      </c>
      <c r="D27" s="159">
        <v>11492</v>
      </c>
      <c r="E27" s="159">
        <v>11492</v>
      </c>
      <c r="F27" s="159">
        <v>11492</v>
      </c>
      <c r="G27" s="159">
        <v>11492</v>
      </c>
      <c r="H27" s="159">
        <v>11492</v>
      </c>
      <c r="I27" s="159">
        <v>11492</v>
      </c>
      <c r="J27" s="159">
        <v>11492</v>
      </c>
      <c r="K27" s="159">
        <v>11492</v>
      </c>
      <c r="L27" s="159">
        <v>11492</v>
      </c>
      <c r="M27" s="159">
        <v>11492</v>
      </c>
      <c r="N27" s="159">
        <v>11492</v>
      </c>
      <c r="O27" s="159">
        <v>11489</v>
      </c>
      <c r="P27" s="58"/>
    </row>
    <row r="28" spans="1:16" ht="12.75">
      <c r="A28" s="157" t="s">
        <v>58</v>
      </c>
      <c r="B28" s="158" t="s">
        <v>46</v>
      </c>
      <c r="C28" s="356">
        <f t="shared" si="1"/>
        <v>5495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>
        <v>5495</v>
      </c>
      <c r="P28" s="58"/>
    </row>
    <row r="29" spans="1:16" ht="12.75">
      <c r="A29" s="157" t="s">
        <v>59</v>
      </c>
      <c r="B29" s="158" t="s">
        <v>52</v>
      </c>
      <c r="C29" s="356">
        <f t="shared" si="1"/>
        <v>353013</v>
      </c>
      <c r="D29" s="159"/>
      <c r="E29" s="159"/>
      <c r="F29" s="159">
        <v>88000</v>
      </c>
      <c r="G29" s="159"/>
      <c r="H29" s="159">
        <v>140</v>
      </c>
      <c r="I29" s="159">
        <v>87873</v>
      </c>
      <c r="J29" s="159"/>
      <c r="K29" s="159"/>
      <c r="L29" s="159">
        <v>87500</v>
      </c>
      <c r="M29" s="159"/>
      <c r="N29" s="159"/>
      <c r="O29" s="159">
        <v>89500</v>
      </c>
      <c r="P29" s="58"/>
    </row>
    <row r="30" spans="1:16" ht="12.75">
      <c r="A30" s="157" t="s">
        <v>63</v>
      </c>
      <c r="B30" s="158" t="s">
        <v>60</v>
      </c>
      <c r="C30" s="356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58"/>
    </row>
    <row r="31" spans="1:16" s="25" customFormat="1" ht="12.75">
      <c r="A31" s="157" t="s">
        <v>106</v>
      </c>
      <c r="B31" s="158" t="s">
        <v>44</v>
      </c>
      <c r="C31" s="356">
        <f t="shared" si="1"/>
        <v>71570</v>
      </c>
      <c r="D31" s="164">
        <v>5406</v>
      </c>
      <c r="E31" s="164">
        <v>406</v>
      </c>
      <c r="F31" s="164">
        <v>406</v>
      </c>
      <c r="G31" s="164">
        <v>5406</v>
      </c>
      <c r="H31" s="164">
        <v>406</v>
      </c>
      <c r="I31" s="164">
        <v>47102</v>
      </c>
      <c r="J31" s="164">
        <v>5406</v>
      </c>
      <c r="K31" s="164">
        <v>406</v>
      </c>
      <c r="L31" s="164">
        <v>406</v>
      </c>
      <c r="M31" s="164">
        <v>5406</v>
      </c>
      <c r="N31" s="164">
        <v>406</v>
      </c>
      <c r="O31" s="164">
        <v>408</v>
      </c>
      <c r="P31" s="58"/>
    </row>
    <row r="32" spans="1:16" ht="12.75">
      <c r="A32" s="291" t="s">
        <v>107</v>
      </c>
      <c r="B32" s="168" t="s">
        <v>438</v>
      </c>
      <c r="C32" s="169">
        <f t="shared" si="1"/>
        <v>1329519</v>
      </c>
      <c r="D32" s="169">
        <f aca="true" t="shared" si="4" ref="D32:O32">SUM(D22:D31)</f>
        <v>75131</v>
      </c>
      <c r="E32" s="169">
        <f t="shared" si="4"/>
        <v>73086</v>
      </c>
      <c r="F32" s="169">
        <f t="shared" si="4"/>
        <v>161669</v>
      </c>
      <c r="G32" s="169">
        <f t="shared" si="4"/>
        <v>78299</v>
      </c>
      <c r="H32" s="169">
        <f t="shared" si="4"/>
        <v>73439</v>
      </c>
      <c r="I32" s="169">
        <f t="shared" si="4"/>
        <v>208238</v>
      </c>
      <c r="J32" s="169">
        <f t="shared" si="4"/>
        <v>78300</v>
      </c>
      <c r="K32" s="169">
        <f t="shared" si="4"/>
        <v>94499</v>
      </c>
      <c r="L32" s="169">
        <f t="shared" si="4"/>
        <v>162454</v>
      </c>
      <c r="M32" s="169">
        <f t="shared" si="4"/>
        <v>79600</v>
      </c>
      <c r="N32" s="169">
        <f t="shared" si="4"/>
        <v>74599</v>
      </c>
      <c r="O32" s="169">
        <f t="shared" si="4"/>
        <v>170205</v>
      </c>
      <c r="P32" s="58"/>
    </row>
    <row r="33" spans="1:16" ht="12.75">
      <c r="A33" s="162"/>
      <c r="B33" s="163"/>
      <c r="C33" s="356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58"/>
    </row>
    <row r="34" spans="1:16" ht="12.75">
      <c r="A34" s="594" t="s">
        <v>26</v>
      </c>
      <c r="B34" s="595"/>
      <c r="C34" s="169"/>
      <c r="D34" s="167">
        <f aca="true" t="shared" si="5" ref="D34:O34">D5+D19-D32</f>
        <v>22114</v>
      </c>
      <c r="E34" s="167">
        <f t="shared" si="5"/>
        <v>46151</v>
      </c>
      <c r="F34" s="167">
        <f t="shared" si="5"/>
        <v>43827</v>
      </c>
      <c r="G34" s="167">
        <f t="shared" si="5"/>
        <v>65295</v>
      </c>
      <c r="H34" s="167">
        <f t="shared" si="5"/>
        <v>88979</v>
      </c>
      <c r="I34" s="167">
        <f t="shared" si="5"/>
        <v>-15504</v>
      </c>
      <c r="J34" s="167">
        <f t="shared" si="5"/>
        <v>3319</v>
      </c>
      <c r="K34" s="167">
        <f t="shared" si="5"/>
        <v>5943</v>
      </c>
      <c r="L34" s="167">
        <f t="shared" si="5"/>
        <v>2834</v>
      </c>
      <c r="M34" s="167">
        <f t="shared" si="5"/>
        <v>20357</v>
      </c>
      <c r="N34" s="167">
        <f t="shared" si="5"/>
        <v>42886</v>
      </c>
      <c r="O34" s="167">
        <f t="shared" si="5"/>
        <v>121</v>
      </c>
      <c r="P34" s="58"/>
    </row>
    <row r="35" spans="1:15" ht="23.25" customHeight="1">
      <c r="A35" s="592"/>
      <c r="B35" s="593"/>
      <c r="C35" s="593"/>
      <c r="D35" s="593"/>
      <c r="E35" s="593"/>
      <c r="F35" s="593"/>
      <c r="G35" s="593"/>
      <c r="H35" s="593"/>
      <c r="I35" s="593"/>
      <c r="J35" s="593"/>
      <c r="K35" s="593"/>
      <c r="L35" s="593"/>
      <c r="M35" s="593"/>
      <c r="N35" s="593"/>
      <c r="O35" s="593"/>
    </row>
    <row r="36" spans="1:15" ht="25.5" customHeight="1">
      <c r="A36" s="592"/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</row>
  </sheetData>
  <sheetProtection/>
  <mergeCells count="8">
    <mergeCell ref="A35:O35"/>
    <mergeCell ref="A36:O36"/>
    <mergeCell ref="A5:B5"/>
    <mergeCell ref="A1:O1"/>
    <mergeCell ref="A3:B3"/>
    <mergeCell ref="A34:B34"/>
    <mergeCell ref="A7:B7"/>
    <mergeCell ref="A21:B21"/>
  </mergeCells>
  <printOptions/>
  <pageMargins left="0.75" right="0.41" top="0.94" bottom="1" header="0.41" footer="0.5"/>
  <pageSetup horizontalDpi="600" verticalDpi="600" orientation="landscape" paperSize="9" scale="85" r:id="rId1"/>
  <headerFooter alignWithMargins="0">
    <oddHeader>&amp;LVámospércs Városi Önkormányzat&amp;R10.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55" sqref="B55:J56"/>
    </sheetView>
  </sheetViews>
  <sheetFormatPr defaultColWidth="9.140625" defaultRowHeight="12.75"/>
  <cols>
    <col min="1" max="1" width="24.8515625" style="95" customWidth="1"/>
    <col min="2" max="2" width="33.57421875" style="95" customWidth="1"/>
    <col min="3" max="3" width="17.00390625" style="95" customWidth="1"/>
    <col min="4" max="4" width="15.8515625" style="95" customWidth="1"/>
    <col min="5" max="5" width="19.7109375" style="95" customWidth="1"/>
    <col min="6" max="6" width="17.28125" style="95" customWidth="1"/>
    <col min="7" max="8" width="16.7109375" style="95" customWidth="1"/>
    <col min="9" max="9" width="15.8515625" style="95" customWidth="1"/>
    <col min="10" max="10" width="16.8515625" style="95" customWidth="1"/>
    <col min="11" max="11" width="16.28125" style="95" customWidth="1"/>
    <col min="12" max="12" width="18.421875" style="95" customWidth="1"/>
  </cols>
  <sheetData>
    <row r="1" spans="1:12" ht="12.75" customHeight="1">
      <c r="A1" s="601" t="s">
        <v>211</v>
      </c>
      <c r="B1" s="601"/>
      <c r="C1" s="601"/>
      <c r="D1" s="601"/>
      <c r="E1" s="601"/>
      <c r="F1" s="601"/>
      <c r="G1" s="601"/>
      <c r="H1" s="601"/>
      <c r="I1" s="601"/>
      <c r="J1" s="601"/>
      <c r="K1" s="602"/>
      <c r="L1" s="602"/>
    </row>
    <row r="2" spans="1:12" ht="12.75" customHeight="1">
      <c r="A2" s="601"/>
      <c r="B2" s="601"/>
      <c r="C2" s="601"/>
      <c r="D2" s="601"/>
      <c r="E2" s="601"/>
      <c r="F2" s="601"/>
      <c r="G2" s="601"/>
      <c r="H2" s="601"/>
      <c r="I2" s="601"/>
      <c r="J2" s="601"/>
      <c r="K2" s="602"/>
      <c r="L2" s="602"/>
    </row>
    <row r="3" spans="1:12" ht="12.75" customHeight="1">
      <c r="A3" s="505" t="s">
        <v>391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</row>
    <row r="4" spans="9:12" ht="12.75">
      <c r="I4" s="617"/>
      <c r="J4" s="617"/>
      <c r="K4" s="618" t="s">
        <v>116</v>
      </c>
      <c r="L4" s="618"/>
    </row>
    <row r="5" spans="1:12" ht="27" customHeight="1">
      <c r="A5" s="603" t="s">
        <v>138</v>
      </c>
      <c r="B5" s="603" t="s">
        <v>139</v>
      </c>
      <c r="C5" s="603" t="s">
        <v>140</v>
      </c>
      <c r="D5" s="603" t="s">
        <v>141</v>
      </c>
      <c r="E5" s="603" t="s">
        <v>142</v>
      </c>
      <c r="F5" s="613" t="s">
        <v>19</v>
      </c>
      <c r="G5" s="603" t="s">
        <v>145</v>
      </c>
      <c r="H5" s="603"/>
      <c r="I5" s="603"/>
      <c r="J5" s="603"/>
      <c r="K5" s="614"/>
      <c r="L5" s="614"/>
    </row>
    <row r="6" spans="1:12" ht="41.25" customHeight="1">
      <c r="A6" s="603"/>
      <c r="B6" s="603"/>
      <c r="C6" s="603"/>
      <c r="D6" s="603"/>
      <c r="E6" s="603"/>
      <c r="F6" s="613"/>
      <c r="G6" s="83" t="s">
        <v>14</v>
      </c>
      <c r="H6" s="83" t="s">
        <v>528</v>
      </c>
      <c r="I6" s="83" t="s">
        <v>146</v>
      </c>
      <c r="J6" s="83" t="s">
        <v>27</v>
      </c>
      <c r="K6" s="83" t="s">
        <v>21</v>
      </c>
      <c r="L6" s="83" t="s">
        <v>22</v>
      </c>
    </row>
    <row r="7" spans="1:12" ht="30.75" customHeight="1">
      <c r="A7" s="610" t="s">
        <v>147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2"/>
    </row>
    <row r="8" spans="1:12" ht="18" customHeight="1">
      <c r="A8" s="86" t="s">
        <v>148</v>
      </c>
      <c r="B8" s="86" t="s">
        <v>149</v>
      </c>
      <c r="C8" s="97">
        <v>37559</v>
      </c>
      <c r="D8" s="97">
        <v>44640</v>
      </c>
      <c r="E8" s="98">
        <v>18942</v>
      </c>
      <c r="F8" s="98">
        <v>8862</v>
      </c>
      <c r="G8" s="98">
        <v>672</v>
      </c>
      <c r="H8" s="98">
        <v>672</v>
      </c>
      <c r="I8" s="98">
        <v>384</v>
      </c>
      <c r="J8" s="98">
        <v>384</v>
      </c>
      <c r="K8" s="98">
        <v>384</v>
      </c>
      <c r="L8" s="99">
        <v>2815</v>
      </c>
    </row>
    <row r="9" spans="1:12" ht="17.25" customHeight="1">
      <c r="A9" s="86" t="s">
        <v>148</v>
      </c>
      <c r="B9" s="86" t="s">
        <v>150</v>
      </c>
      <c r="C9" s="100" t="s">
        <v>151</v>
      </c>
      <c r="D9" s="100" t="s">
        <v>152</v>
      </c>
      <c r="E9" s="98">
        <v>14500</v>
      </c>
      <c r="F9" s="98">
        <v>7578</v>
      </c>
      <c r="G9" s="98">
        <v>692</v>
      </c>
      <c r="H9" s="98">
        <v>692</v>
      </c>
      <c r="I9" s="98">
        <v>396</v>
      </c>
      <c r="J9" s="98">
        <v>396</v>
      </c>
      <c r="K9" s="98">
        <v>396</v>
      </c>
      <c r="L9" s="99">
        <v>2279</v>
      </c>
    </row>
    <row r="10" spans="1:12" ht="16.5" customHeight="1">
      <c r="A10" s="86" t="s">
        <v>148</v>
      </c>
      <c r="B10" s="101" t="s">
        <v>153</v>
      </c>
      <c r="C10" s="100" t="s">
        <v>154</v>
      </c>
      <c r="D10" s="100" t="s">
        <v>155</v>
      </c>
      <c r="E10" s="98">
        <v>38400</v>
      </c>
      <c r="F10" s="98">
        <v>10693</v>
      </c>
      <c r="G10" s="98">
        <v>1368</v>
      </c>
      <c r="H10" s="98">
        <v>6085</v>
      </c>
      <c r="I10" s="98">
        <v>835</v>
      </c>
      <c r="J10" s="98">
        <v>887</v>
      </c>
      <c r="K10" s="98">
        <v>941</v>
      </c>
      <c r="L10" s="99">
        <v>2665</v>
      </c>
    </row>
    <row r="11" spans="1:12" ht="18" customHeight="1">
      <c r="A11" s="86" t="s">
        <v>148</v>
      </c>
      <c r="B11" s="101" t="s">
        <v>156</v>
      </c>
      <c r="C11" s="100" t="s">
        <v>157</v>
      </c>
      <c r="D11" s="97">
        <v>44895</v>
      </c>
      <c r="E11" s="98">
        <f>29686+22583</f>
        <v>52269</v>
      </c>
      <c r="F11" s="98">
        <v>40404</v>
      </c>
      <c r="G11" s="98">
        <v>2142</v>
      </c>
      <c r="H11" s="98">
        <v>41144</v>
      </c>
      <c r="I11" s="98">
        <v>0</v>
      </c>
      <c r="J11" s="98">
        <v>0</v>
      </c>
      <c r="K11" s="98">
        <v>0</v>
      </c>
      <c r="L11" s="99">
        <v>0</v>
      </c>
    </row>
    <row r="12" spans="1:12" ht="24.75" customHeight="1">
      <c r="A12" s="619" t="s">
        <v>158</v>
      </c>
      <c r="B12" s="620"/>
      <c r="C12" s="620"/>
      <c r="D12" s="621"/>
      <c r="E12" s="102">
        <f aca="true" t="shared" si="0" ref="E12:L12">SUM(E8:E11)</f>
        <v>124111</v>
      </c>
      <c r="F12" s="102">
        <f t="shared" si="0"/>
        <v>67537</v>
      </c>
      <c r="G12" s="102">
        <f t="shared" si="0"/>
        <v>4874</v>
      </c>
      <c r="H12" s="102">
        <f t="shared" si="0"/>
        <v>48593</v>
      </c>
      <c r="I12" s="102">
        <f t="shared" si="0"/>
        <v>1615</v>
      </c>
      <c r="J12" s="102">
        <f t="shared" si="0"/>
        <v>1667</v>
      </c>
      <c r="K12" s="102">
        <f t="shared" si="0"/>
        <v>1721</v>
      </c>
      <c r="L12" s="102">
        <f t="shared" si="0"/>
        <v>7759</v>
      </c>
    </row>
    <row r="13" spans="1:12" ht="24.75" customHeight="1">
      <c r="A13" s="610" t="s">
        <v>28</v>
      </c>
      <c r="B13" s="611"/>
      <c r="C13" s="611"/>
      <c r="D13" s="611"/>
      <c r="E13" s="611"/>
      <c r="F13" s="611"/>
      <c r="G13" s="611"/>
      <c r="H13" s="611"/>
      <c r="I13" s="611"/>
      <c r="J13" s="611"/>
      <c r="K13" s="611"/>
      <c r="L13" s="612"/>
    </row>
    <row r="14" spans="1:12" ht="18.75" customHeight="1">
      <c r="A14" s="86" t="s">
        <v>148</v>
      </c>
      <c r="B14" s="86" t="s">
        <v>20</v>
      </c>
      <c r="C14" s="97">
        <v>41275</v>
      </c>
      <c r="D14" s="97">
        <v>41455</v>
      </c>
      <c r="E14" s="98"/>
      <c r="F14" s="98">
        <v>2977</v>
      </c>
      <c r="G14" s="98">
        <v>2977</v>
      </c>
      <c r="H14" s="98">
        <v>2977</v>
      </c>
      <c r="I14" s="98"/>
      <c r="J14" s="98"/>
      <c r="K14" s="98"/>
      <c r="L14" s="99"/>
    </row>
    <row r="15" spans="1:12" ht="22.5" customHeight="1">
      <c r="A15" s="610" t="s">
        <v>160</v>
      </c>
      <c r="B15" s="611"/>
      <c r="C15" s="611"/>
      <c r="D15" s="612"/>
      <c r="E15" s="102">
        <f>+E14</f>
        <v>0</v>
      </c>
      <c r="F15" s="102">
        <v>2977</v>
      </c>
      <c r="G15" s="102">
        <f aca="true" t="shared" si="1" ref="G15:L15">+G14</f>
        <v>2977</v>
      </c>
      <c r="H15" s="102">
        <f t="shared" si="1"/>
        <v>2977</v>
      </c>
      <c r="I15" s="102">
        <f t="shared" si="1"/>
        <v>0</v>
      </c>
      <c r="J15" s="102">
        <f t="shared" si="1"/>
        <v>0</v>
      </c>
      <c r="K15" s="102">
        <f t="shared" si="1"/>
        <v>0</v>
      </c>
      <c r="L15" s="102">
        <f t="shared" si="1"/>
        <v>0</v>
      </c>
    </row>
    <row r="16" spans="1:12" ht="23.25" customHeight="1">
      <c r="A16" s="610" t="s">
        <v>161</v>
      </c>
      <c r="B16" s="611"/>
      <c r="C16" s="611"/>
      <c r="D16" s="612"/>
      <c r="E16" s="102">
        <f aca="true" t="shared" si="2" ref="E16:L16">SUM(E12,E15)</f>
        <v>124111</v>
      </c>
      <c r="F16" s="102">
        <f t="shared" si="2"/>
        <v>70514</v>
      </c>
      <c r="G16" s="102">
        <f t="shared" si="2"/>
        <v>7851</v>
      </c>
      <c r="H16" s="102">
        <f t="shared" si="2"/>
        <v>51570</v>
      </c>
      <c r="I16" s="102">
        <f t="shared" si="2"/>
        <v>1615</v>
      </c>
      <c r="J16" s="102">
        <f t="shared" si="2"/>
        <v>1667</v>
      </c>
      <c r="K16" s="102">
        <f t="shared" si="2"/>
        <v>1721</v>
      </c>
      <c r="L16" s="102">
        <f t="shared" si="2"/>
        <v>7759</v>
      </c>
    </row>
    <row r="17" spans="1:12" ht="21.75" customHeight="1">
      <c r="A17" s="603" t="s">
        <v>138</v>
      </c>
      <c r="B17" s="603" t="s">
        <v>139</v>
      </c>
      <c r="C17" s="603" t="s">
        <v>140</v>
      </c>
      <c r="D17" s="603" t="s">
        <v>141</v>
      </c>
      <c r="E17" s="603" t="s">
        <v>142</v>
      </c>
      <c r="F17" s="613" t="s">
        <v>469</v>
      </c>
      <c r="G17" s="603" t="s">
        <v>162</v>
      </c>
      <c r="H17" s="603"/>
      <c r="I17" s="603"/>
      <c r="J17" s="603"/>
      <c r="K17" s="614"/>
      <c r="L17" s="614"/>
    </row>
    <row r="18" spans="1:12" ht="39" customHeight="1">
      <c r="A18" s="603"/>
      <c r="B18" s="603"/>
      <c r="C18" s="603"/>
      <c r="D18" s="603"/>
      <c r="E18" s="603"/>
      <c r="F18" s="613"/>
      <c r="G18" s="83" t="s">
        <v>14</v>
      </c>
      <c r="H18" s="83" t="s">
        <v>528</v>
      </c>
      <c r="I18" s="83" t="s">
        <v>146</v>
      </c>
      <c r="J18" s="83" t="s">
        <v>27</v>
      </c>
      <c r="K18" s="83" t="s">
        <v>21</v>
      </c>
      <c r="L18" s="83" t="s">
        <v>22</v>
      </c>
    </row>
    <row r="19" spans="1:12" ht="30" customHeight="1">
      <c r="A19" s="604" t="s">
        <v>147</v>
      </c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6"/>
    </row>
    <row r="20" spans="1:12" ht="18" customHeight="1">
      <c r="A20" s="86" t="s">
        <v>148</v>
      </c>
      <c r="B20" s="84" t="s">
        <v>149</v>
      </c>
      <c r="C20" s="103">
        <v>37559</v>
      </c>
      <c r="D20" s="103">
        <v>44640</v>
      </c>
      <c r="E20" s="104">
        <v>18942</v>
      </c>
      <c r="F20" s="98">
        <v>8862</v>
      </c>
      <c r="G20" s="104">
        <v>362</v>
      </c>
      <c r="H20" s="104">
        <v>362</v>
      </c>
      <c r="I20" s="104">
        <v>173</v>
      </c>
      <c r="J20" s="104">
        <v>158</v>
      </c>
      <c r="K20" s="104">
        <v>135</v>
      </c>
      <c r="L20" s="290">
        <v>326</v>
      </c>
    </row>
    <row r="21" spans="1:12" ht="18.75" customHeight="1">
      <c r="A21" s="86" t="s">
        <v>148</v>
      </c>
      <c r="B21" s="84" t="s">
        <v>150</v>
      </c>
      <c r="C21" s="105" t="s">
        <v>151</v>
      </c>
      <c r="D21" s="105" t="s">
        <v>152</v>
      </c>
      <c r="E21" s="104">
        <v>14500</v>
      </c>
      <c r="F21" s="98">
        <v>7578</v>
      </c>
      <c r="G21" s="104">
        <v>328</v>
      </c>
      <c r="H21" s="104">
        <v>328</v>
      </c>
      <c r="I21" s="104">
        <v>159</v>
      </c>
      <c r="J21" s="104">
        <v>134</v>
      </c>
      <c r="K21" s="104">
        <v>108</v>
      </c>
      <c r="L21" s="290">
        <v>176</v>
      </c>
    </row>
    <row r="22" spans="1:12" ht="21" customHeight="1">
      <c r="A22" s="86" t="s">
        <v>148</v>
      </c>
      <c r="B22" s="106" t="s">
        <v>153</v>
      </c>
      <c r="C22" s="105" t="s">
        <v>154</v>
      </c>
      <c r="D22" s="105" t="s">
        <v>155</v>
      </c>
      <c r="E22" s="104">
        <v>38400</v>
      </c>
      <c r="F22" s="98">
        <v>10693</v>
      </c>
      <c r="G22" s="104">
        <v>420</v>
      </c>
      <c r="H22" s="104">
        <v>439</v>
      </c>
      <c r="I22" s="104">
        <v>187</v>
      </c>
      <c r="J22" s="104">
        <v>135</v>
      </c>
      <c r="K22" s="104">
        <v>81</v>
      </c>
      <c r="L22" s="290">
        <v>23</v>
      </c>
    </row>
    <row r="23" spans="1:12" ht="18" customHeight="1">
      <c r="A23" s="86" t="s">
        <v>148</v>
      </c>
      <c r="B23" s="106" t="s">
        <v>156</v>
      </c>
      <c r="C23" s="105" t="s">
        <v>157</v>
      </c>
      <c r="D23" s="103">
        <v>44895</v>
      </c>
      <c r="E23" s="104">
        <f>29686+22583</f>
        <v>52269</v>
      </c>
      <c r="F23" s="98">
        <v>40404</v>
      </c>
      <c r="G23" s="104">
        <v>1650</v>
      </c>
      <c r="H23" s="104">
        <v>1807</v>
      </c>
      <c r="I23" s="104">
        <v>0</v>
      </c>
      <c r="J23" s="104">
        <v>0</v>
      </c>
      <c r="K23" s="104">
        <v>0</v>
      </c>
      <c r="L23" s="290">
        <v>0</v>
      </c>
    </row>
    <row r="24" spans="1:12" s="110" customFormat="1" ht="21.75" customHeight="1">
      <c r="A24" s="607" t="s">
        <v>158</v>
      </c>
      <c r="B24" s="608"/>
      <c r="C24" s="608"/>
      <c r="D24" s="609"/>
      <c r="E24" s="107">
        <f aca="true" t="shared" si="3" ref="E24:L24">SUM(E20:E23)</f>
        <v>124111</v>
      </c>
      <c r="F24" s="107">
        <f t="shared" si="3"/>
        <v>67537</v>
      </c>
      <c r="G24" s="107">
        <f t="shared" si="3"/>
        <v>2760</v>
      </c>
      <c r="H24" s="107">
        <f t="shared" si="3"/>
        <v>2936</v>
      </c>
      <c r="I24" s="107">
        <f t="shared" si="3"/>
        <v>519</v>
      </c>
      <c r="J24" s="107">
        <f t="shared" si="3"/>
        <v>427</v>
      </c>
      <c r="K24" s="107">
        <f t="shared" si="3"/>
        <v>324</v>
      </c>
      <c r="L24" s="184">
        <f t="shared" si="3"/>
        <v>525</v>
      </c>
    </row>
    <row r="25" spans="1:12" ht="28.5" customHeight="1">
      <c r="A25" s="604" t="s">
        <v>159</v>
      </c>
      <c r="B25" s="605"/>
      <c r="C25" s="605"/>
      <c r="D25" s="605"/>
      <c r="E25" s="605"/>
      <c r="F25" s="605"/>
      <c r="G25" s="605"/>
      <c r="H25" s="605"/>
      <c r="I25" s="605"/>
      <c r="J25" s="605"/>
      <c r="K25" s="605"/>
      <c r="L25" s="606"/>
    </row>
    <row r="26" spans="1:12" ht="21.75" customHeight="1">
      <c r="A26" s="86" t="s">
        <v>148</v>
      </c>
      <c r="B26" s="86" t="s">
        <v>20</v>
      </c>
      <c r="C26" s="97">
        <v>41275</v>
      </c>
      <c r="D26" s="108">
        <v>41455</v>
      </c>
      <c r="E26" s="98"/>
      <c r="F26" s="104">
        <v>2977</v>
      </c>
      <c r="G26" s="111">
        <v>5000</v>
      </c>
      <c r="H26" s="111">
        <v>2000</v>
      </c>
      <c r="I26" s="104"/>
      <c r="J26" s="104"/>
      <c r="K26" s="104"/>
      <c r="L26" s="85"/>
    </row>
    <row r="27" spans="1:12" s="110" customFormat="1" ht="22.5" customHeight="1">
      <c r="A27" s="604" t="s">
        <v>160</v>
      </c>
      <c r="B27" s="605"/>
      <c r="C27" s="605"/>
      <c r="D27" s="606"/>
      <c r="E27" s="107">
        <f>E26</f>
        <v>0</v>
      </c>
      <c r="F27" s="107">
        <f aca="true" t="shared" si="4" ref="F27:L27">F26</f>
        <v>2977</v>
      </c>
      <c r="G27" s="107">
        <f t="shared" si="4"/>
        <v>5000</v>
      </c>
      <c r="H27" s="107">
        <f t="shared" si="4"/>
        <v>2000</v>
      </c>
      <c r="I27" s="107">
        <f t="shared" si="4"/>
        <v>0</v>
      </c>
      <c r="J27" s="107">
        <f t="shared" si="4"/>
        <v>0</v>
      </c>
      <c r="K27" s="107">
        <f t="shared" si="4"/>
        <v>0</v>
      </c>
      <c r="L27" s="107">
        <f t="shared" si="4"/>
        <v>0</v>
      </c>
    </row>
    <row r="28" spans="1:12" ht="25.5" customHeight="1">
      <c r="A28" s="604" t="s">
        <v>161</v>
      </c>
      <c r="B28" s="605"/>
      <c r="C28" s="605"/>
      <c r="D28" s="606"/>
      <c r="E28" s="107">
        <f aca="true" t="shared" si="5" ref="E28:L28">SUM(E24,E27)</f>
        <v>124111</v>
      </c>
      <c r="F28" s="107">
        <f t="shared" si="5"/>
        <v>70514</v>
      </c>
      <c r="G28" s="107">
        <f t="shared" si="5"/>
        <v>7760</v>
      </c>
      <c r="H28" s="107">
        <f t="shared" si="5"/>
        <v>4936</v>
      </c>
      <c r="I28" s="107">
        <f t="shared" si="5"/>
        <v>519</v>
      </c>
      <c r="J28" s="107">
        <f t="shared" si="5"/>
        <v>427</v>
      </c>
      <c r="K28" s="107">
        <f t="shared" si="5"/>
        <v>324</v>
      </c>
      <c r="L28" s="109">
        <f t="shared" si="5"/>
        <v>525</v>
      </c>
    </row>
    <row r="29" spans="1:12" ht="12.75" customHeight="1">
      <c r="A29" s="601" t="s">
        <v>164</v>
      </c>
      <c r="B29" s="601"/>
      <c r="C29" s="601"/>
      <c r="D29" s="601"/>
      <c r="E29" s="601"/>
      <c r="F29" s="601"/>
      <c r="G29" s="601"/>
      <c r="H29" s="601"/>
      <c r="I29" s="601"/>
      <c r="J29" s="601"/>
      <c r="K29" s="602"/>
      <c r="L29" s="602"/>
    </row>
    <row r="30" spans="1:12" ht="12.75" customHeight="1">
      <c r="A30" s="601"/>
      <c r="B30" s="601"/>
      <c r="C30" s="601"/>
      <c r="D30" s="601"/>
      <c r="E30" s="601"/>
      <c r="F30" s="601"/>
      <c r="G30" s="601"/>
      <c r="H30" s="601"/>
      <c r="I30" s="601"/>
      <c r="J30" s="601"/>
      <c r="K30" s="602"/>
      <c r="L30" s="602"/>
    </row>
    <row r="32" spans="3:8" ht="15">
      <c r="C32" s="112" t="s">
        <v>165</v>
      </c>
      <c r="D32" s="112"/>
      <c r="E32" s="112" t="s">
        <v>166</v>
      </c>
      <c r="F32" s="112"/>
      <c r="G32" s="112"/>
      <c r="H32" s="112"/>
    </row>
    <row r="33" spans="3:8" ht="15">
      <c r="C33" s="112" t="s">
        <v>167</v>
      </c>
      <c r="D33" s="112"/>
      <c r="E33" s="112" t="s">
        <v>168</v>
      </c>
      <c r="F33" s="112"/>
      <c r="G33" s="112"/>
      <c r="H33" s="112"/>
    </row>
    <row r="34" spans="3:8" ht="15">
      <c r="C34" s="112" t="s">
        <v>169</v>
      </c>
      <c r="D34" s="112"/>
      <c r="E34" s="112" t="s">
        <v>170</v>
      </c>
      <c r="F34" s="112"/>
      <c r="G34" s="112"/>
      <c r="H34" s="112"/>
    </row>
    <row r="35" spans="3:8" ht="15">
      <c r="C35" s="112" t="s">
        <v>171</v>
      </c>
      <c r="D35" s="112"/>
      <c r="E35" s="112" t="s">
        <v>172</v>
      </c>
      <c r="F35" s="112"/>
      <c r="G35" s="112"/>
      <c r="H35" s="112"/>
    </row>
    <row r="36" spans="3:8" ht="15">
      <c r="C36" s="112"/>
      <c r="D36" s="112"/>
      <c r="E36" s="112" t="s">
        <v>173</v>
      </c>
      <c r="F36" s="112"/>
      <c r="G36" s="112"/>
      <c r="H36" s="112"/>
    </row>
    <row r="37" spans="3:8" ht="15">
      <c r="C37" s="112" t="s">
        <v>174</v>
      </c>
      <c r="D37" s="112"/>
      <c r="E37" s="112" t="s">
        <v>175</v>
      </c>
      <c r="F37" s="112"/>
      <c r="G37" s="112"/>
      <c r="H37" s="112"/>
    </row>
    <row r="38" spans="3:8" ht="15">
      <c r="C38" s="112" t="s">
        <v>176</v>
      </c>
      <c r="D38" s="112"/>
      <c r="E38" s="112" t="s">
        <v>177</v>
      </c>
      <c r="F38" s="112"/>
      <c r="G38" s="112"/>
      <c r="H38" s="112"/>
    </row>
    <row r="39" spans="3:8" ht="15">
      <c r="C39" s="112" t="s">
        <v>178</v>
      </c>
      <c r="D39" s="112"/>
      <c r="E39" s="112" t="s">
        <v>179</v>
      </c>
      <c r="F39" s="112"/>
      <c r="G39" s="112"/>
      <c r="H39" s="112"/>
    </row>
    <row r="40" spans="3:8" ht="15">
      <c r="C40" s="112" t="s">
        <v>180</v>
      </c>
      <c r="D40" s="112"/>
      <c r="E40" s="112" t="s">
        <v>181</v>
      </c>
      <c r="F40" s="112"/>
      <c r="G40" s="112"/>
      <c r="H40" s="112"/>
    </row>
    <row r="41" spans="3:8" ht="15.75" customHeight="1">
      <c r="C41" s="112" t="s">
        <v>182</v>
      </c>
      <c r="D41" s="112"/>
      <c r="E41" s="112" t="s">
        <v>183</v>
      </c>
      <c r="F41" s="112"/>
      <c r="G41" s="112"/>
      <c r="H41" s="112"/>
    </row>
    <row r="42" spans="3:8" ht="15.75" customHeight="1">
      <c r="C42" s="112"/>
      <c r="D42" s="112"/>
      <c r="E42" s="112"/>
      <c r="F42" s="112"/>
      <c r="G42" s="112"/>
      <c r="H42" s="112"/>
    </row>
    <row r="43" spans="3:10" ht="15.75" customHeight="1">
      <c r="C43" s="358" t="s">
        <v>532</v>
      </c>
      <c r="D43" s="140"/>
      <c r="E43" s="140"/>
      <c r="F43" s="140"/>
      <c r="G43" s="140"/>
      <c r="H43" s="140"/>
      <c r="I43" s="140"/>
      <c r="J43" s="140"/>
    </row>
    <row r="44" spans="3:8" ht="15.75" customHeight="1">
      <c r="C44" s="112"/>
      <c r="D44" s="112"/>
      <c r="E44" s="112"/>
      <c r="F44" s="112"/>
      <c r="G44" s="112"/>
      <c r="H44" s="112"/>
    </row>
    <row r="45" spans="2:10" ht="39" customHeight="1">
      <c r="B45" s="502" t="s">
        <v>218</v>
      </c>
      <c r="C45" s="502"/>
      <c r="D45" s="502"/>
      <c r="E45" s="502"/>
      <c r="F45" s="502"/>
      <c r="G45" s="502"/>
      <c r="H45" s="502"/>
      <c r="I45" s="502"/>
      <c r="J45" s="364"/>
    </row>
    <row r="46" spans="2:9" ht="35.25" customHeight="1">
      <c r="B46" s="171"/>
      <c r="C46" s="114" t="s">
        <v>163</v>
      </c>
      <c r="D46" s="114" t="s">
        <v>29</v>
      </c>
      <c r="E46" s="114" t="s">
        <v>215</v>
      </c>
      <c r="F46" s="114" t="s">
        <v>216</v>
      </c>
      <c r="G46" s="114" t="s">
        <v>217</v>
      </c>
      <c r="H46" s="114" t="s">
        <v>23</v>
      </c>
      <c r="I46" s="113" t="s">
        <v>575</v>
      </c>
    </row>
    <row r="47" spans="2:9" ht="36.75" customHeight="1">
      <c r="B47" s="172" t="s">
        <v>85</v>
      </c>
      <c r="C47" s="116">
        <v>20000</v>
      </c>
      <c r="D47" s="116">
        <v>11000</v>
      </c>
      <c r="E47" s="116">
        <v>11000</v>
      </c>
      <c r="F47" s="116">
        <v>11000</v>
      </c>
      <c r="G47" s="116">
        <v>11000</v>
      </c>
      <c r="H47" s="116">
        <v>11000</v>
      </c>
      <c r="I47" s="116">
        <v>99000</v>
      </c>
    </row>
    <row r="48" spans="3:12" ht="30" customHeight="1">
      <c r="C48" s="117"/>
      <c r="D48" s="117"/>
      <c r="E48" s="117"/>
      <c r="F48" s="117"/>
      <c r="G48" s="117"/>
      <c r="H48" s="117"/>
      <c r="L48" s="115"/>
    </row>
    <row r="49" spans="2:10" ht="35.25" customHeight="1">
      <c r="B49" s="502" t="s">
        <v>162</v>
      </c>
      <c r="C49" s="502"/>
      <c r="D49" s="502"/>
      <c r="E49" s="502"/>
      <c r="F49" s="502"/>
      <c r="G49" s="502"/>
      <c r="H49" s="502"/>
      <c r="I49" s="502"/>
      <c r="J49" s="365"/>
    </row>
    <row r="50" spans="2:9" ht="28.5" customHeight="1">
      <c r="B50" s="171"/>
      <c r="C50" s="114" t="s">
        <v>163</v>
      </c>
      <c r="D50" s="114" t="s">
        <v>29</v>
      </c>
      <c r="E50" s="114" t="s">
        <v>215</v>
      </c>
      <c r="F50" s="114" t="s">
        <v>216</v>
      </c>
      <c r="G50" s="114" t="s">
        <v>217</v>
      </c>
      <c r="H50" s="114" t="s">
        <v>23</v>
      </c>
      <c r="I50" s="113" t="s">
        <v>575</v>
      </c>
    </row>
    <row r="51" spans="2:9" ht="33" customHeight="1">
      <c r="B51" s="172" t="s">
        <v>85</v>
      </c>
      <c r="C51" s="116">
        <v>3240</v>
      </c>
      <c r="D51" s="116">
        <v>2000</v>
      </c>
      <c r="E51" s="116">
        <v>2000</v>
      </c>
      <c r="F51" s="116">
        <v>2000</v>
      </c>
      <c r="G51" s="116">
        <v>2000</v>
      </c>
      <c r="H51" s="116">
        <v>2000</v>
      </c>
      <c r="I51" s="116">
        <v>18000</v>
      </c>
    </row>
    <row r="52" ht="28.5" customHeight="1"/>
    <row r="55" spans="1:10" ht="12.75">
      <c r="A55" s="118"/>
      <c r="B55" s="615" t="s">
        <v>80</v>
      </c>
      <c r="C55" s="616"/>
      <c r="D55" s="616"/>
      <c r="E55" s="616"/>
      <c r="F55" s="616"/>
      <c r="G55" s="616"/>
      <c r="H55" s="616"/>
      <c r="I55" s="616"/>
      <c r="J55" s="616"/>
    </row>
    <row r="56" spans="1:10" ht="15">
      <c r="A56" s="119"/>
      <c r="B56" s="616"/>
      <c r="C56" s="616"/>
      <c r="D56" s="616"/>
      <c r="E56" s="616"/>
      <c r="F56" s="616"/>
      <c r="G56" s="616"/>
      <c r="H56" s="616"/>
      <c r="I56" s="616"/>
      <c r="J56" s="616"/>
    </row>
  </sheetData>
  <sheetProtection/>
  <mergeCells count="32">
    <mergeCell ref="A1:L2"/>
    <mergeCell ref="A3:L3"/>
    <mergeCell ref="I4:J4"/>
    <mergeCell ref="K4:L4"/>
    <mergeCell ref="B5:B6"/>
    <mergeCell ref="C5:C6"/>
    <mergeCell ref="D5:D6"/>
    <mergeCell ref="E5:E6"/>
    <mergeCell ref="F5:F6"/>
    <mergeCell ref="G5:L5"/>
    <mergeCell ref="A7:L7"/>
    <mergeCell ref="A5:A6"/>
    <mergeCell ref="B55:J56"/>
    <mergeCell ref="A13:L13"/>
    <mergeCell ref="A12:D12"/>
    <mergeCell ref="A15:D15"/>
    <mergeCell ref="A16:D16"/>
    <mergeCell ref="E17:E18"/>
    <mergeCell ref="F17:F18"/>
    <mergeCell ref="G17:L17"/>
    <mergeCell ref="A19:L19"/>
    <mergeCell ref="A17:A18"/>
    <mergeCell ref="B17:B18"/>
    <mergeCell ref="B45:I45"/>
    <mergeCell ref="B49:I49"/>
    <mergeCell ref="A29:L30"/>
    <mergeCell ref="C17:C18"/>
    <mergeCell ref="D17:D18"/>
    <mergeCell ref="A27:D27"/>
    <mergeCell ref="A28:D28"/>
    <mergeCell ref="A24:D24"/>
    <mergeCell ref="A25:L25"/>
  </mergeCells>
  <printOptions/>
  <pageMargins left="1.01" right="0.75" top="1" bottom="1" header="0.5" footer="0.5"/>
  <pageSetup horizontalDpi="600" verticalDpi="600" orientation="landscape" paperSize="9" scale="56" r:id="rId1"/>
  <headerFooter alignWithMargins="0">
    <oddHeader>&amp;LVámospércs Városi Önkormányzat&amp;R11. számú melléklet</oddHeader>
  </headerFooter>
  <rowBreaks count="1" manualBreakCount="1"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N91"/>
  <sheetViews>
    <sheetView zoomScale="80" zoomScaleNormal="80" zoomScalePageLayoutView="0" workbookViewId="0" topLeftCell="A1">
      <selection activeCell="S36" sqref="S36"/>
    </sheetView>
  </sheetViews>
  <sheetFormatPr defaultColWidth="9.140625" defaultRowHeight="12.75"/>
  <cols>
    <col min="1" max="1" width="8.28125" style="253" customWidth="1"/>
    <col min="2" max="2" width="44.8515625" style="253" customWidth="1"/>
    <col min="3" max="3" width="16.140625" style="267" customWidth="1"/>
    <col min="4" max="4" width="14.421875" style="267" customWidth="1"/>
    <col min="5" max="5" width="15.421875" style="267" customWidth="1"/>
    <col min="6" max="6" width="14.8515625" style="267" customWidth="1"/>
    <col min="7" max="7" width="13.28125" style="267" customWidth="1"/>
    <col min="8" max="8" width="14.421875" style="267" customWidth="1"/>
    <col min="9" max="9" width="14.00390625" style="267" customWidth="1"/>
    <col min="10" max="10" width="16.140625" style="267" customWidth="1"/>
    <col min="11" max="11" width="19.7109375" style="267" customWidth="1"/>
    <col min="12" max="16384" width="9.140625" style="253" customWidth="1"/>
  </cols>
  <sheetData>
    <row r="2" spans="1:12" ht="12.75">
      <c r="A2" s="251"/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1"/>
    </row>
    <row r="3" spans="1:14" ht="17.25">
      <c r="A3" s="622" t="s">
        <v>392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255"/>
      <c r="M3" s="256"/>
      <c r="N3" s="256"/>
    </row>
    <row r="4" spans="1:14" ht="17.25">
      <c r="A4" s="254"/>
      <c r="B4" s="254"/>
      <c r="C4" s="257"/>
      <c r="D4" s="257"/>
      <c r="E4" s="257"/>
      <c r="F4" s="257"/>
      <c r="G4" s="257"/>
      <c r="H4" s="257"/>
      <c r="I4" s="257"/>
      <c r="J4" s="257"/>
      <c r="K4" s="257"/>
      <c r="L4" s="255"/>
      <c r="M4" s="256"/>
      <c r="N4" s="256"/>
    </row>
    <row r="5" spans="1:14" ht="15">
      <c r="A5" s="255"/>
      <c r="B5" s="255"/>
      <c r="C5" s="258"/>
      <c r="D5" s="258"/>
      <c r="E5" s="258"/>
      <c r="F5" s="258"/>
      <c r="G5" s="258"/>
      <c r="H5" s="258"/>
      <c r="I5" s="258"/>
      <c r="J5" s="258"/>
      <c r="K5" s="363" t="s">
        <v>116</v>
      </c>
      <c r="L5" s="255"/>
      <c r="M5" s="256"/>
      <c r="N5" s="256"/>
    </row>
    <row r="6" spans="1:14" ht="30" customHeight="1">
      <c r="A6" s="623" t="s">
        <v>65</v>
      </c>
      <c r="B6" s="623" t="s">
        <v>191</v>
      </c>
      <c r="C6" s="624" t="s">
        <v>393</v>
      </c>
      <c r="D6" s="624" t="s">
        <v>394</v>
      </c>
      <c r="E6" s="624"/>
      <c r="F6" s="624"/>
      <c r="G6" s="624"/>
      <c r="H6" s="624"/>
      <c r="I6" s="624"/>
      <c r="J6" s="624"/>
      <c r="K6" s="624" t="s">
        <v>48</v>
      </c>
      <c r="L6" s="255"/>
      <c r="M6" s="256"/>
      <c r="N6" s="256"/>
    </row>
    <row r="7" spans="1:14" ht="30.75" customHeight="1">
      <c r="A7" s="623"/>
      <c r="B7" s="623"/>
      <c r="C7" s="624"/>
      <c r="D7" s="259" t="s">
        <v>395</v>
      </c>
      <c r="E7" s="259" t="s">
        <v>396</v>
      </c>
      <c r="F7" s="259" t="s">
        <v>397</v>
      </c>
      <c r="G7" s="259" t="s">
        <v>398</v>
      </c>
      <c r="H7" s="259" t="s">
        <v>399</v>
      </c>
      <c r="I7" s="259" t="s">
        <v>400</v>
      </c>
      <c r="J7" s="259" t="s">
        <v>401</v>
      </c>
      <c r="K7" s="624"/>
      <c r="L7" s="255"/>
      <c r="M7" s="256"/>
      <c r="N7" s="256"/>
    </row>
    <row r="8" spans="1:14" ht="22.5" customHeight="1">
      <c r="A8" s="260" t="s">
        <v>53</v>
      </c>
      <c r="B8" s="261" t="s">
        <v>238</v>
      </c>
      <c r="C8" s="262">
        <v>100000</v>
      </c>
      <c r="D8" s="262">
        <v>100000</v>
      </c>
      <c r="E8" s="262">
        <v>100000</v>
      </c>
      <c r="F8" s="262">
        <v>100000</v>
      </c>
      <c r="G8" s="262">
        <v>100000</v>
      </c>
      <c r="H8" s="262">
        <v>100000</v>
      </c>
      <c r="I8" s="262">
        <v>100000</v>
      </c>
      <c r="J8" s="262">
        <v>800000</v>
      </c>
      <c r="K8" s="292">
        <f>C8+D8+E8+F8+G8+H8+I8+J8</f>
        <v>1500000</v>
      </c>
      <c r="L8" s="255"/>
      <c r="M8" s="256"/>
      <c r="N8" s="256"/>
    </row>
    <row r="9" spans="1:14" ht="15">
      <c r="A9" s="260" t="s">
        <v>54</v>
      </c>
      <c r="B9" s="261" t="s">
        <v>402</v>
      </c>
      <c r="C9" s="262"/>
      <c r="D9" s="262"/>
      <c r="E9" s="262"/>
      <c r="F9" s="262"/>
      <c r="G9" s="262"/>
      <c r="H9" s="262"/>
      <c r="I9" s="262"/>
      <c r="J9" s="262"/>
      <c r="K9" s="292">
        <f aca="true" t="shared" si="0" ref="K9:K15">C9+D9+E9+F9+G9+H9+I9+J9</f>
        <v>0</v>
      </c>
      <c r="L9" s="255"/>
      <c r="M9" s="256"/>
      <c r="N9" s="256"/>
    </row>
    <row r="10" spans="1:14" ht="15">
      <c r="A10" s="260" t="s">
        <v>55</v>
      </c>
      <c r="B10" s="261" t="s">
        <v>403</v>
      </c>
      <c r="C10" s="262"/>
      <c r="D10" s="262"/>
      <c r="E10" s="262"/>
      <c r="F10" s="262"/>
      <c r="G10" s="262"/>
      <c r="H10" s="262"/>
      <c r="I10" s="262"/>
      <c r="J10" s="262"/>
      <c r="K10" s="292">
        <f t="shared" si="0"/>
        <v>0</v>
      </c>
      <c r="L10" s="255"/>
      <c r="M10" s="256"/>
      <c r="N10" s="256"/>
    </row>
    <row r="11" spans="1:14" ht="41.25">
      <c r="A11" s="260" t="s">
        <v>56</v>
      </c>
      <c r="B11" s="261" t="s">
        <v>404</v>
      </c>
      <c r="C11" s="262">
        <v>18500</v>
      </c>
      <c r="D11" s="262">
        <v>10000</v>
      </c>
      <c r="E11" s="262">
        <v>10000</v>
      </c>
      <c r="F11" s="262">
        <v>10000</v>
      </c>
      <c r="G11" s="262">
        <v>10000</v>
      </c>
      <c r="H11" s="262">
        <v>10000</v>
      </c>
      <c r="I11" s="262">
        <v>10000</v>
      </c>
      <c r="J11" s="262">
        <v>80000</v>
      </c>
      <c r="K11" s="292">
        <f t="shared" si="0"/>
        <v>158500</v>
      </c>
      <c r="L11" s="255"/>
      <c r="M11" s="256"/>
      <c r="N11" s="256"/>
    </row>
    <row r="12" spans="1:14" ht="24" customHeight="1">
      <c r="A12" s="260" t="s">
        <v>62</v>
      </c>
      <c r="B12" s="261" t="s">
        <v>405</v>
      </c>
      <c r="C12" s="262"/>
      <c r="D12" s="262"/>
      <c r="E12" s="262"/>
      <c r="F12" s="262"/>
      <c r="G12" s="262"/>
      <c r="H12" s="262"/>
      <c r="I12" s="262"/>
      <c r="J12" s="262"/>
      <c r="K12" s="292">
        <f t="shared" si="0"/>
        <v>0</v>
      </c>
      <c r="L12" s="255"/>
      <c r="M12" s="256"/>
      <c r="N12" s="256"/>
    </row>
    <row r="13" spans="1:14" ht="27">
      <c r="A13" s="260" t="s">
        <v>57</v>
      </c>
      <c r="B13" s="261" t="s">
        <v>406</v>
      </c>
      <c r="C13" s="262"/>
      <c r="D13" s="262"/>
      <c r="E13" s="262"/>
      <c r="F13" s="262"/>
      <c r="G13" s="262"/>
      <c r="H13" s="262"/>
      <c r="I13" s="262"/>
      <c r="J13" s="262"/>
      <c r="K13" s="292">
        <f t="shared" si="0"/>
        <v>0</v>
      </c>
      <c r="L13" s="255"/>
      <c r="M13" s="256"/>
      <c r="N13" s="256"/>
    </row>
    <row r="14" spans="1:14" ht="23.25" customHeight="1">
      <c r="A14" s="260" t="s">
        <v>58</v>
      </c>
      <c r="B14" s="261" t="s">
        <v>407</v>
      </c>
      <c r="C14" s="262"/>
      <c r="D14" s="262"/>
      <c r="E14" s="262"/>
      <c r="F14" s="262"/>
      <c r="G14" s="262"/>
      <c r="H14" s="262"/>
      <c r="I14" s="262"/>
      <c r="J14" s="262"/>
      <c r="K14" s="292">
        <f t="shared" si="0"/>
        <v>0</v>
      </c>
      <c r="L14" s="255"/>
      <c r="M14" s="256"/>
      <c r="N14" s="256"/>
    </row>
    <row r="15" spans="1:14" ht="15">
      <c r="A15" s="263" t="s">
        <v>59</v>
      </c>
      <c r="B15" s="264" t="s">
        <v>408</v>
      </c>
      <c r="C15" s="265">
        <f aca="true" t="shared" si="1" ref="C15:J15">SUM(C8:C14)</f>
        <v>118500</v>
      </c>
      <c r="D15" s="265">
        <f t="shared" si="1"/>
        <v>110000</v>
      </c>
      <c r="E15" s="265">
        <f t="shared" si="1"/>
        <v>110000</v>
      </c>
      <c r="F15" s="265">
        <f t="shared" si="1"/>
        <v>110000</v>
      </c>
      <c r="G15" s="265">
        <f t="shared" si="1"/>
        <v>110000</v>
      </c>
      <c r="H15" s="265">
        <f t="shared" si="1"/>
        <v>110000</v>
      </c>
      <c r="I15" s="265">
        <f t="shared" si="1"/>
        <v>110000</v>
      </c>
      <c r="J15" s="265">
        <f t="shared" si="1"/>
        <v>880000</v>
      </c>
      <c r="K15" s="265">
        <f t="shared" si="0"/>
        <v>1658500</v>
      </c>
      <c r="L15" s="255"/>
      <c r="M15" s="256"/>
      <c r="N15" s="256"/>
    </row>
    <row r="16" spans="1:14" ht="15">
      <c r="A16" s="263" t="s">
        <v>63</v>
      </c>
      <c r="B16" s="264" t="s">
        <v>409</v>
      </c>
      <c r="C16" s="265">
        <f aca="true" t="shared" si="2" ref="C16:K16">C15/2</f>
        <v>59250</v>
      </c>
      <c r="D16" s="265">
        <f t="shared" si="2"/>
        <v>55000</v>
      </c>
      <c r="E16" s="265">
        <f t="shared" si="2"/>
        <v>55000</v>
      </c>
      <c r="F16" s="265">
        <f t="shared" si="2"/>
        <v>55000</v>
      </c>
      <c r="G16" s="265">
        <f t="shared" si="2"/>
        <v>55000</v>
      </c>
      <c r="H16" s="265">
        <f t="shared" si="2"/>
        <v>55000</v>
      </c>
      <c r="I16" s="265">
        <f t="shared" si="2"/>
        <v>55000</v>
      </c>
      <c r="J16" s="265">
        <f t="shared" si="2"/>
        <v>440000</v>
      </c>
      <c r="K16" s="265">
        <f t="shared" si="2"/>
        <v>829250</v>
      </c>
      <c r="L16" s="255"/>
      <c r="M16" s="256"/>
      <c r="N16" s="256"/>
    </row>
    <row r="17" spans="1:14" ht="27">
      <c r="A17" s="263" t="s">
        <v>106</v>
      </c>
      <c r="B17" s="264" t="s">
        <v>410</v>
      </c>
      <c r="C17" s="265">
        <f aca="true" t="shared" si="3" ref="C17:J17">SUM(C18:C24)</f>
        <v>76070</v>
      </c>
      <c r="D17" s="265">
        <f t="shared" si="3"/>
        <v>18600</v>
      </c>
      <c r="E17" s="265">
        <f t="shared" si="3"/>
        <v>17981</v>
      </c>
      <c r="F17" s="265">
        <f t="shared" si="3"/>
        <v>17211</v>
      </c>
      <c r="G17" s="265">
        <f t="shared" si="3"/>
        <v>17220</v>
      </c>
      <c r="H17" s="265">
        <f t="shared" si="3"/>
        <v>16200</v>
      </c>
      <c r="I17" s="265">
        <f t="shared" si="3"/>
        <v>16200</v>
      </c>
      <c r="J17" s="265">
        <f t="shared" si="3"/>
        <v>117355</v>
      </c>
      <c r="K17" s="265">
        <f>K16/2</f>
        <v>414625</v>
      </c>
      <c r="L17" s="255"/>
      <c r="M17" s="256"/>
      <c r="N17" s="256"/>
    </row>
    <row r="18" spans="1:14" ht="24" customHeight="1">
      <c r="A18" s="260" t="s">
        <v>107</v>
      </c>
      <c r="B18" s="261" t="s">
        <v>411</v>
      </c>
      <c r="C18" s="262">
        <v>51530</v>
      </c>
      <c r="D18" s="262">
        <v>4300</v>
      </c>
      <c r="E18" s="262">
        <v>4261</v>
      </c>
      <c r="F18" s="262">
        <v>4211</v>
      </c>
      <c r="G18" s="262">
        <v>4220</v>
      </c>
      <c r="H18" s="262">
        <v>3200</v>
      </c>
      <c r="I18" s="262">
        <v>3200</v>
      </c>
      <c r="J18" s="262">
        <v>13355</v>
      </c>
      <c r="K18" s="292">
        <f>C18+D18+E18+F18+G18+H18+I18+J18</f>
        <v>88277</v>
      </c>
      <c r="L18" s="255"/>
      <c r="M18" s="256"/>
      <c r="N18" s="256"/>
    </row>
    <row r="19" spans="1:14" ht="24" customHeight="1">
      <c r="A19" s="260" t="s">
        <v>108</v>
      </c>
      <c r="B19" s="261" t="s">
        <v>412</v>
      </c>
      <c r="C19" s="262"/>
      <c r="D19" s="262"/>
      <c r="E19" s="262"/>
      <c r="F19" s="262"/>
      <c r="G19" s="262"/>
      <c r="H19" s="262"/>
      <c r="I19" s="262"/>
      <c r="J19" s="262"/>
      <c r="K19" s="292">
        <f aca="true" t="shared" si="4" ref="K19:K24">C19+D19+E19+F19+G19+H19+I19+J19</f>
        <v>0</v>
      </c>
      <c r="L19" s="255"/>
      <c r="M19" s="256"/>
      <c r="N19" s="256"/>
    </row>
    <row r="20" spans="1:14" ht="15">
      <c r="A20" s="260" t="s">
        <v>109</v>
      </c>
      <c r="B20" s="261" t="s">
        <v>413</v>
      </c>
      <c r="C20" s="262">
        <v>23240</v>
      </c>
      <c r="D20" s="262">
        <v>13000</v>
      </c>
      <c r="E20" s="262">
        <v>13000</v>
      </c>
      <c r="F20" s="262">
        <v>13000</v>
      </c>
      <c r="G20" s="262">
        <v>13000</v>
      </c>
      <c r="H20" s="262">
        <v>13000</v>
      </c>
      <c r="I20" s="262">
        <v>13000</v>
      </c>
      <c r="J20" s="262">
        <v>104000</v>
      </c>
      <c r="K20" s="292">
        <f t="shared" si="4"/>
        <v>205240</v>
      </c>
      <c r="L20" s="255"/>
      <c r="M20" s="256"/>
      <c r="N20" s="256"/>
    </row>
    <row r="21" spans="1:14" ht="15">
      <c r="A21" s="260" t="s">
        <v>110</v>
      </c>
      <c r="B21" s="261" t="s">
        <v>414</v>
      </c>
      <c r="C21" s="262"/>
      <c r="D21" s="262"/>
      <c r="E21" s="262"/>
      <c r="F21" s="262"/>
      <c r="G21" s="262"/>
      <c r="H21" s="262"/>
      <c r="I21" s="262"/>
      <c r="J21" s="262"/>
      <c r="K21" s="292">
        <f t="shared" si="4"/>
        <v>0</v>
      </c>
      <c r="L21" s="255"/>
      <c r="M21" s="256"/>
      <c r="N21" s="256"/>
    </row>
    <row r="22" spans="1:14" ht="15">
      <c r="A22" s="260" t="s">
        <v>111</v>
      </c>
      <c r="B22" s="261" t="s">
        <v>415</v>
      </c>
      <c r="C22" s="262">
        <v>1300</v>
      </c>
      <c r="D22" s="262">
        <v>1300</v>
      </c>
      <c r="E22" s="262">
        <v>720</v>
      </c>
      <c r="F22" s="262"/>
      <c r="G22" s="262"/>
      <c r="H22" s="262"/>
      <c r="I22" s="262"/>
      <c r="J22" s="262"/>
      <c r="K22" s="292">
        <f t="shared" si="4"/>
        <v>3320</v>
      </c>
      <c r="L22" s="255"/>
      <c r="M22" s="256"/>
      <c r="N22" s="256"/>
    </row>
    <row r="23" spans="1:14" ht="15">
      <c r="A23" s="260" t="s">
        <v>112</v>
      </c>
      <c r="B23" s="261" t="s">
        <v>416</v>
      </c>
      <c r="C23" s="262"/>
      <c r="D23" s="262"/>
      <c r="E23" s="262"/>
      <c r="F23" s="262"/>
      <c r="G23" s="262"/>
      <c r="H23" s="262"/>
      <c r="I23" s="262"/>
      <c r="J23" s="262"/>
      <c r="K23" s="292">
        <f t="shared" si="4"/>
        <v>0</v>
      </c>
      <c r="L23" s="255"/>
      <c r="M23" s="256"/>
      <c r="N23" s="256"/>
    </row>
    <row r="24" spans="1:14" ht="20.25" customHeight="1">
      <c r="A24" s="260" t="s">
        <v>113</v>
      </c>
      <c r="B24" s="261" t="s">
        <v>417</v>
      </c>
      <c r="C24" s="262"/>
      <c r="D24" s="262"/>
      <c r="E24" s="262"/>
      <c r="F24" s="262"/>
      <c r="G24" s="262"/>
      <c r="H24" s="262"/>
      <c r="I24" s="262"/>
      <c r="J24" s="262"/>
      <c r="K24" s="292">
        <f t="shared" si="4"/>
        <v>0</v>
      </c>
      <c r="L24" s="255"/>
      <c r="M24" s="256"/>
      <c r="N24" s="256"/>
    </row>
    <row r="25" spans="1:14" ht="27">
      <c r="A25" s="263" t="s">
        <v>114</v>
      </c>
      <c r="B25" s="264" t="s">
        <v>418</v>
      </c>
      <c r="C25" s="265">
        <f aca="true" t="shared" si="5" ref="C25:K25">SUM(C26:C32)</f>
        <v>0</v>
      </c>
      <c r="D25" s="265">
        <f t="shared" si="5"/>
        <v>0</v>
      </c>
      <c r="E25" s="265">
        <f t="shared" si="5"/>
        <v>0</v>
      </c>
      <c r="F25" s="265">
        <f t="shared" si="5"/>
        <v>0</v>
      </c>
      <c r="G25" s="265">
        <f t="shared" si="5"/>
        <v>0</v>
      </c>
      <c r="H25" s="265">
        <f t="shared" si="5"/>
        <v>0</v>
      </c>
      <c r="I25" s="265">
        <f t="shared" si="5"/>
        <v>0</v>
      </c>
      <c r="J25" s="265">
        <f t="shared" si="5"/>
        <v>0</v>
      </c>
      <c r="K25" s="265">
        <f t="shared" si="5"/>
        <v>0</v>
      </c>
      <c r="L25" s="255"/>
      <c r="M25" s="256"/>
      <c r="N25" s="256"/>
    </row>
    <row r="26" spans="1:14" ht="27" customHeight="1">
      <c r="A26" s="260" t="s">
        <v>202</v>
      </c>
      <c r="B26" s="261" t="s">
        <v>411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55"/>
      <c r="M26" s="256"/>
      <c r="N26" s="256"/>
    </row>
    <row r="27" spans="1:14" ht="23.25" customHeight="1">
      <c r="A27" s="260" t="s">
        <v>203</v>
      </c>
      <c r="B27" s="261" t="s">
        <v>412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55"/>
      <c r="M27" s="256"/>
      <c r="N27" s="256"/>
    </row>
    <row r="28" spans="1:14" ht="15">
      <c r="A28" s="260" t="s">
        <v>204</v>
      </c>
      <c r="B28" s="261" t="s">
        <v>413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55"/>
      <c r="M28" s="256"/>
      <c r="N28" s="256"/>
    </row>
    <row r="29" spans="1:14" ht="15">
      <c r="A29" s="260" t="s">
        <v>205</v>
      </c>
      <c r="B29" s="261" t="s">
        <v>414</v>
      </c>
      <c r="C29" s="262"/>
      <c r="D29" s="262"/>
      <c r="E29" s="262"/>
      <c r="F29" s="262"/>
      <c r="G29" s="262"/>
      <c r="H29" s="262"/>
      <c r="I29" s="262"/>
      <c r="J29" s="262"/>
      <c r="K29" s="262"/>
      <c r="L29" s="255"/>
      <c r="M29" s="256"/>
      <c r="N29" s="256"/>
    </row>
    <row r="30" spans="1:14" ht="15">
      <c r="A30" s="260" t="s">
        <v>206</v>
      </c>
      <c r="B30" s="261" t="s">
        <v>415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55"/>
      <c r="M30" s="256"/>
      <c r="N30" s="256"/>
    </row>
    <row r="31" spans="1:14" ht="15">
      <c r="A31" s="260" t="s">
        <v>197</v>
      </c>
      <c r="B31" s="261" t="s">
        <v>416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55"/>
      <c r="M31" s="256"/>
      <c r="N31" s="256"/>
    </row>
    <row r="32" spans="1:14" ht="15">
      <c r="A32" s="260" t="s">
        <v>198</v>
      </c>
      <c r="B32" s="261" t="s">
        <v>417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55"/>
      <c r="M32" s="256"/>
      <c r="N32" s="256"/>
    </row>
    <row r="33" spans="1:14" ht="15">
      <c r="A33" s="263" t="s">
        <v>199</v>
      </c>
      <c r="B33" s="264" t="s">
        <v>419</v>
      </c>
      <c r="C33" s="265">
        <f aca="true" t="shared" si="6" ref="C33:K33">SUM(C17+C25)</f>
        <v>76070</v>
      </c>
      <c r="D33" s="265">
        <f t="shared" si="6"/>
        <v>18600</v>
      </c>
      <c r="E33" s="265">
        <f t="shared" si="6"/>
        <v>17981</v>
      </c>
      <c r="F33" s="265">
        <f t="shared" si="6"/>
        <v>17211</v>
      </c>
      <c r="G33" s="265">
        <f t="shared" si="6"/>
        <v>17220</v>
      </c>
      <c r="H33" s="265">
        <f t="shared" si="6"/>
        <v>16200</v>
      </c>
      <c r="I33" s="265">
        <f t="shared" si="6"/>
        <v>16200</v>
      </c>
      <c r="J33" s="265">
        <f t="shared" si="6"/>
        <v>117355</v>
      </c>
      <c r="K33" s="265">
        <f t="shared" si="6"/>
        <v>414625</v>
      </c>
      <c r="L33" s="255"/>
      <c r="M33" s="256"/>
      <c r="N33" s="256"/>
    </row>
    <row r="34" spans="1:14" ht="27">
      <c r="A34" s="263" t="s">
        <v>200</v>
      </c>
      <c r="B34" s="264" t="s">
        <v>420</v>
      </c>
      <c r="C34" s="265">
        <f aca="true" t="shared" si="7" ref="C34:K34">C16-C33</f>
        <v>-16820</v>
      </c>
      <c r="D34" s="265">
        <f t="shared" si="7"/>
        <v>36400</v>
      </c>
      <c r="E34" s="265">
        <f t="shared" si="7"/>
        <v>37019</v>
      </c>
      <c r="F34" s="265">
        <f t="shared" si="7"/>
        <v>37789</v>
      </c>
      <c r="G34" s="265">
        <f t="shared" si="7"/>
        <v>37780</v>
      </c>
      <c r="H34" s="265">
        <f t="shared" si="7"/>
        <v>38800</v>
      </c>
      <c r="I34" s="265">
        <f t="shared" si="7"/>
        <v>38800</v>
      </c>
      <c r="J34" s="265">
        <f t="shared" si="7"/>
        <v>322645</v>
      </c>
      <c r="K34" s="265">
        <f t="shared" si="7"/>
        <v>414625</v>
      </c>
      <c r="L34" s="255"/>
      <c r="M34" s="256"/>
      <c r="N34" s="256"/>
    </row>
    <row r="35" spans="1:14" ht="15">
      <c r="A35" s="266"/>
      <c r="B35" s="255"/>
      <c r="C35" s="258"/>
      <c r="D35" s="258"/>
      <c r="E35" s="258"/>
      <c r="F35" s="258"/>
      <c r="G35" s="258"/>
      <c r="H35" s="258"/>
      <c r="I35" s="258"/>
      <c r="J35" s="258"/>
      <c r="K35" s="258"/>
      <c r="L35" s="255"/>
      <c r="M35" s="256"/>
      <c r="N35" s="256"/>
    </row>
    <row r="36" spans="1:14" ht="15">
      <c r="A36" s="255"/>
      <c r="B36" s="255"/>
      <c r="C36" s="258"/>
      <c r="D36" s="258"/>
      <c r="E36" s="258"/>
      <c r="F36" s="258"/>
      <c r="G36" s="258"/>
      <c r="H36" s="258"/>
      <c r="I36" s="258"/>
      <c r="J36" s="258"/>
      <c r="K36" s="258"/>
      <c r="L36" s="255"/>
      <c r="M36" s="256"/>
      <c r="N36" s="256"/>
    </row>
    <row r="37" spans="1:14" ht="15">
      <c r="A37" s="255"/>
      <c r="B37" s="255"/>
      <c r="C37" s="258"/>
      <c r="D37" s="258"/>
      <c r="E37" s="258"/>
      <c r="F37" s="258"/>
      <c r="G37" s="258"/>
      <c r="H37" s="258"/>
      <c r="I37" s="258"/>
      <c r="J37" s="258"/>
      <c r="K37" s="258"/>
      <c r="L37" s="255"/>
      <c r="M37" s="256"/>
      <c r="N37" s="256"/>
    </row>
    <row r="38" spans="1:14" ht="15">
      <c r="A38" s="255"/>
      <c r="B38" s="255"/>
      <c r="C38" s="258"/>
      <c r="D38" s="258"/>
      <c r="E38" s="258"/>
      <c r="F38" s="258"/>
      <c r="G38" s="258"/>
      <c r="H38" s="258"/>
      <c r="I38" s="258"/>
      <c r="J38" s="258"/>
      <c r="K38" s="258"/>
      <c r="L38" s="255"/>
      <c r="M38" s="256"/>
      <c r="N38" s="256"/>
    </row>
    <row r="39" spans="1:14" ht="15">
      <c r="A39" s="255"/>
      <c r="B39" s="255"/>
      <c r="C39" s="258"/>
      <c r="D39" s="258"/>
      <c r="E39" s="258"/>
      <c r="F39" s="258"/>
      <c r="G39" s="258"/>
      <c r="H39" s="258"/>
      <c r="I39" s="258"/>
      <c r="J39" s="258"/>
      <c r="K39" s="258"/>
      <c r="L39" s="255"/>
      <c r="M39" s="256"/>
      <c r="N39" s="256"/>
    </row>
    <row r="40" spans="1:14" ht="15">
      <c r="A40" s="255"/>
      <c r="B40" s="255"/>
      <c r="C40" s="258"/>
      <c r="D40" s="258"/>
      <c r="E40" s="258"/>
      <c r="F40" s="258"/>
      <c r="G40" s="258"/>
      <c r="H40" s="258"/>
      <c r="I40" s="258"/>
      <c r="J40" s="258"/>
      <c r="K40" s="258"/>
      <c r="L40" s="255"/>
      <c r="M40" s="256"/>
      <c r="N40" s="256"/>
    </row>
    <row r="41" spans="1:14" ht="15">
      <c r="A41" s="255"/>
      <c r="B41" s="255"/>
      <c r="C41" s="258"/>
      <c r="D41" s="258"/>
      <c r="E41" s="258"/>
      <c r="F41" s="258"/>
      <c r="G41" s="258"/>
      <c r="H41" s="258"/>
      <c r="I41" s="258"/>
      <c r="J41" s="258"/>
      <c r="K41" s="258"/>
      <c r="L41" s="255"/>
      <c r="M41" s="256"/>
      <c r="N41" s="256"/>
    </row>
    <row r="42" spans="1:14" ht="15">
      <c r="A42" s="255"/>
      <c r="B42" s="255"/>
      <c r="C42" s="258"/>
      <c r="D42" s="258"/>
      <c r="E42" s="258"/>
      <c r="F42" s="258"/>
      <c r="G42" s="258"/>
      <c r="H42" s="258"/>
      <c r="I42" s="258"/>
      <c r="J42" s="258"/>
      <c r="K42" s="258"/>
      <c r="L42" s="255"/>
      <c r="M42" s="256"/>
      <c r="N42" s="256"/>
    </row>
    <row r="43" spans="1:14" ht="15">
      <c r="A43" s="255"/>
      <c r="B43" s="255"/>
      <c r="C43" s="258"/>
      <c r="D43" s="258"/>
      <c r="E43" s="258"/>
      <c r="F43" s="258"/>
      <c r="G43" s="258"/>
      <c r="H43" s="258"/>
      <c r="I43" s="258"/>
      <c r="J43" s="258"/>
      <c r="K43" s="258"/>
      <c r="L43" s="255"/>
      <c r="M43" s="256"/>
      <c r="N43" s="256"/>
    </row>
    <row r="44" spans="1:14" ht="15">
      <c r="A44" s="255"/>
      <c r="B44" s="255"/>
      <c r="C44" s="258"/>
      <c r="D44" s="258"/>
      <c r="E44" s="258"/>
      <c r="F44" s="258"/>
      <c r="G44" s="258"/>
      <c r="H44" s="258"/>
      <c r="I44" s="258"/>
      <c r="J44" s="258"/>
      <c r="K44" s="258"/>
      <c r="L44" s="255"/>
      <c r="M44" s="256"/>
      <c r="N44" s="256"/>
    </row>
    <row r="45" spans="1:14" ht="15">
      <c r="A45" s="255"/>
      <c r="B45" s="255"/>
      <c r="C45" s="258"/>
      <c r="D45" s="258"/>
      <c r="E45" s="258"/>
      <c r="F45" s="258"/>
      <c r="G45" s="258"/>
      <c r="H45" s="258"/>
      <c r="I45" s="258"/>
      <c r="J45" s="258"/>
      <c r="K45" s="258"/>
      <c r="L45" s="255"/>
      <c r="M45" s="256"/>
      <c r="N45" s="256"/>
    </row>
    <row r="46" spans="1:14" ht="15">
      <c r="A46" s="255"/>
      <c r="B46" s="255"/>
      <c r="C46" s="258"/>
      <c r="D46" s="258"/>
      <c r="E46" s="258"/>
      <c r="F46" s="258"/>
      <c r="G46" s="258"/>
      <c r="H46" s="258"/>
      <c r="I46" s="258"/>
      <c r="J46" s="258"/>
      <c r="K46" s="258"/>
      <c r="L46" s="255"/>
      <c r="M46" s="256"/>
      <c r="N46" s="256"/>
    </row>
    <row r="47" spans="1:14" ht="15">
      <c r="A47" s="255"/>
      <c r="B47" s="255"/>
      <c r="C47" s="258"/>
      <c r="D47" s="258"/>
      <c r="E47" s="258"/>
      <c r="F47" s="258"/>
      <c r="G47" s="258"/>
      <c r="H47" s="258"/>
      <c r="I47" s="258"/>
      <c r="J47" s="258"/>
      <c r="K47" s="258"/>
      <c r="L47" s="255"/>
      <c r="M47" s="256"/>
      <c r="N47" s="256"/>
    </row>
    <row r="48" spans="1:14" ht="15">
      <c r="A48" s="255"/>
      <c r="B48" s="255"/>
      <c r="C48" s="258"/>
      <c r="D48" s="258"/>
      <c r="E48" s="258"/>
      <c r="F48" s="258"/>
      <c r="G48" s="258"/>
      <c r="H48" s="258"/>
      <c r="I48" s="258"/>
      <c r="J48" s="258"/>
      <c r="K48" s="258"/>
      <c r="L48" s="255"/>
      <c r="M48" s="256"/>
      <c r="N48" s="256"/>
    </row>
    <row r="49" spans="1:14" ht="15">
      <c r="A49" s="255"/>
      <c r="B49" s="255"/>
      <c r="C49" s="258"/>
      <c r="D49" s="258"/>
      <c r="E49" s="258"/>
      <c r="F49" s="258"/>
      <c r="G49" s="258"/>
      <c r="H49" s="258"/>
      <c r="I49" s="258"/>
      <c r="J49" s="258"/>
      <c r="K49" s="258"/>
      <c r="L49" s="255"/>
      <c r="M49" s="256"/>
      <c r="N49" s="256"/>
    </row>
    <row r="50" spans="1:14" ht="15">
      <c r="A50" s="255"/>
      <c r="B50" s="255"/>
      <c r="C50" s="258"/>
      <c r="D50" s="258"/>
      <c r="E50" s="258"/>
      <c r="F50" s="258"/>
      <c r="G50" s="258"/>
      <c r="H50" s="258"/>
      <c r="I50" s="258"/>
      <c r="J50" s="258"/>
      <c r="K50" s="258"/>
      <c r="L50" s="255"/>
      <c r="M50" s="256"/>
      <c r="N50" s="256"/>
    </row>
    <row r="51" spans="1:14" ht="15">
      <c r="A51" s="255"/>
      <c r="B51" s="255"/>
      <c r="C51" s="258"/>
      <c r="D51" s="258"/>
      <c r="E51" s="258"/>
      <c r="F51" s="258"/>
      <c r="G51" s="258"/>
      <c r="H51" s="258"/>
      <c r="I51" s="258"/>
      <c r="J51" s="258"/>
      <c r="K51" s="258"/>
      <c r="L51" s="255"/>
      <c r="M51" s="256"/>
      <c r="N51" s="256"/>
    </row>
    <row r="52" spans="1:14" ht="15">
      <c r="A52" s="255"/>
      <c r="B52" s="255"/>
      <c r="C52" s="258"/>
      <c r="D52" s="258"/>
      <c r="E52" s="258"/>
      <c r="F52" s="258"/>
      <c r="G52" s="258"/>
      <c r="H52" s="258"/>
      <c r="I52" s="258"/>
      <c r="J52" s="258"/>
      <c r="K52" s="258"/>
      <c r="L52" s="255"/>
      <c r="M52" s="256"/>
      <c r="N52" s="256"/>
    </row>
    <row r="53" spans="1:14" ht="15">
      <c r="A53" s="255"/>
      <c r="B53" s="255"/>
      <c r="C53" s="258"/>
      <c r="D53" s="258"/>
      <c r="E53" s="258"/>
      <c r="F53" s="258"/>
      <c r="G53" s="258"/>
      <c r="H53" s="258"/>
      <c r="I53" s="258"/>
      <c r="J53" s="258"/>
      <c r="K53" s="258"/>
      <c r="L53" s="255"/>
      <c r="M53" s="256"/>
      <c r="N53" s="256"/>
    </row>
    <row r="54" spans="1:14" ht="15">
      <c r="A54" s="255"/>
      <c r="B54" s="255"/>
      <c r="C54" s="258"/>
      <c r="D54" s="258"/>
      <c r="E54" s="258"/>
      <c r="F54" s="258"/>
      <c r="G54" s="258"/>
      <c r="H54" s="258"/>
      <c r="I54" s="258"/>
      <c r="J54" s="258"/>
      <c r="K54" s="258"/>
      <c r="L54" s="255"/>
      <c r="M54" s="256"/>
      <c r="N54" s="256"/>
    </row>
    <row r="55" spans="1:14" ht="15">
      <c r="A55" s="255"/>
      <c r="B55" s="255"/>
      <c r="C55" s="258"/>
      <c r="D55" s="258"/>
      <c r="E55" s="258"/>
      <c r="F55" s="258"/>
      <c r="G55" s="258"/>
      <c r="H55" s="258"/>
      <c r="I55" s="258"/>
      <c r="J55" s="258"/>
      <c r="K55" s="258"/>
      <c r="L55" s="255"/>
      <c r="M55" s="256"/>
      <c r="N55" s="256"/>
    </row>
    <row r="56" spans="1:14" ht="15">
      <c r="A56" s="255"/>
      <c r="B56" s="255"/>
      <c r="C56" s="258"/>
      <c r="D56" s="258"/>
      <c r="E56" s="258"/>
      <c r="F56" s="258"/>
      <c r="G56" s="258"/>
      <c r="H56" s="258"/>
      <c r="I56" s="258"/>
      <c r="J56" s="258"/>
      <c r="K56" s="258"/>
      <c r="L56" s="255"/>
      <c r="M56" s="256"/>
      <c r="N56" s="256"/>
    </row>
    <row r="57" spans="1:14" ht="15">
      <c r="A57" s="255"/>
      <c r="B57" s="255"/>
      <c r="C57" s="258"/>
      <c r="D57" s="258"/>
      <c r="E57" s="258"/>
      <c r="F57" s="258"/>
      <c r="G57" s="258"/>
      <c r="H57" s="258"/>
      <c r="I57" s="258"/>
      <c r="J57" s="258"/>
      <c r="K57" s="258"/>
      <c r="L57" s="255"/>
      <c r="M57" s="256"/>
      <c r="N57" s="256"/>
    </row>
    <row r="58" spans="1:14" ht="15">
      <c r="A58" s="255"/>
      <c r="B58" s="255"/>
      <c r="C58" s="258"/>
      <c r="D58" s="258"/>
      <c r="E58" s="258"/>
      <c r="F58" s="258"/>
      <c r="G58" s="258"/>
      <c r="H58" s="258"/>
      <c r="I58" s="258"/>
      <c r="J58" s="258"/>
      <c r="K58" s="258"/>
      <c r="L58" s="255"/>
      <c r="M58" s="256"/>
      <c r="N58" s="256"/>
    </row>
    <row r="59" spans="1:14" ht="15">
      <c r="A59" s="255"/>
      <c r="B59" s="255"/>
      <c r="C59" s="258"/>
      <c r="D59" s="258"/>
      <c r="E59" s="258"/>
      <c r="F59" s="258"/>
      <c r="G59" s="258"/>
      <c r="H59" s="258"/>
      <c r="I59" s="258"/>
      <c r="J59" s="258"/>
      <c r="K59" s="258"/>
      <c r="L59" s="255"/>
      <c r="M59" s="256"/>
      <c r="N59" s="256"/>
    </row>
    <row r="60" spans="1:14" ht="15">
      <c r="A60" s="255"/>
      <c r="B60" s="255"/>
      <c r="C60" s="258"/>
      <c r="D60" s="258"/>
      <c r="E60" s="258"/>
      <c r="F60" s="258"/>
      <c r="G60" s="258"/>
      <c r="H60" s="258"/>
      <c r="I60" s="258"/>
      <c r="J60" s="258"/>
      <c r="K60" s="258"/>
      <c r="L60" s="255"/>
      <c r="M60" s="256"/>
      <c r="N60" s="256"/>
    </row>
    <row r="61" spans="1:14" ht="15">
      <c r="A61" s="255"/>
      <c r="B61" s="255"/>
      <c r="C61" s="258"/>
      <c r="D61" s="258"/>
      <c r="E61" s="258"/>
      <c r="F61" s="258"/>
      <c r="G61" s="258"/>
      <c r="H61" s="258"/>
      <c r="I61" s="258"/>
      <c r="J61" s="258"/>
      <c r="K61" s="258"/>
      <c r="L61" s="255"/>
      <c r="M61" s="256"/>
      <c r="N61" s="256"/>
    </row>
    <row r="62" spans="1:14" ht="15">
      <c r="A62" s="255"/>
      <c r="B62" s="255"/>
      <c r="C62" s="258"/>
      <c r="D62" s="258"/>
      <c r="E62" s="258"/>
      <c r="F62" s="258"/>
      <c r="G62" s="258"/>
      <c r="H62" s="258"/>
      <c r="I62" s="258"/>
      <c r="J62" s="258"/>
      <c r="K62" s="258"/>
      <c r="L62" s="255"/>
      <c r="M62" s="256"/>
      <c r="N62" s="256"/>
    </row>
    <row r="63" spans="1:14" ht="15">
      <c r="A63" s="255"/>
      <c r="B63" s="255"/>
      <c r="C63" s="258"/>
      <c r="D63" s="258"/>
      <c r="E63" s="258"/>
      <c r="F63" s="258"/>
      <c r="G63" s="258"/>
      <c r="H63" s="258"/>
      <c r="I63" s="258"/>
      <c r="J63" s="258"/>
      <c r="K63" s="258"/>
      <c r="L63" s="255"/>
      <c r="M63" s="256"/>
      <c r="N63" s="256"/>
    </row>
    <row r="64" spans="1:14" ht="15">
      <c r="A64" s="255"/>
      <c r="B64" s="255"/>
      <c r="C64" s="258"/>
      <c r="D64" s="258"/>
      <c r="E64" s="258"/>
      <c r="F64" s="258"/>
      <c r="G64" s="258"/>
      <c r="H64" s="258"/>
      <c r="I64" s="258"/>
      <c r="J64" s="258"/>
      <c r="K64" s="258"/>
      <c r="L64" s="255"/>
      <c r="M64" s="256"/>
      <c r="N64" s="256"/>
    </row>
    <row r="65" spans="1:14" ht="15">
      <c r="A65" s="255"/>
      <c r="B65" s="255"/>
      <c r="C65" s="258"/>
      <c r="D65" s="258"/>
      <c r="E65" s="258"/>
      <c r="F65" s="258"/>
      <c r="G65" s="258"/>
      <c r="H65" s="258"/>
      <c r="I65" s="258"/>
      <c r="J65" s="258"/>
      <c r="K65" s="258"/>
      <c r="L65" s="255"/>
      <c r="M65" s="256"/>
      <c r="N65" s="256"/>
    </row>
    <row r="66" spans="1:14" ht="15">
      <c r="A66" s="255"/>
      <c r="B66" s="255"/>
      <c r="C66" s="258"/>
      <c r="D66" s="258"/>
      <c r="E66" s="258"/>
      <c r="F66" s="258"/>
      <c r="G66" s="258"/>
      <c r="H66" s="258"/>
      <c r="I66" s="258"/>
      <c r="J66" s="258"/>
      <c r="K66" s="258"/>
      <c r="L66" s="255"/>
      <c r="M66" s="256"/>
      <c r="N66" s="256"/>
    </row>
    <row r="67" spans="1:14" ht="15">
      <c r="A67" s="255"/>
      <c r="B67" s="255"/>
      <c r="C67" s="258"/>
      <c r="D67" s="258"/>
      <c r="E67" s="258"/>
      <c r="F67" s="258"/>
      <c r="G67" s="258"/>
      <c r="H67" s="258"/>
      <c r="I67" s="258"/>
      <c r="J67" s="258"/>
      <c r="K67" s="258"/>
      <c r="L67" s="255"/>
      <c r="M67" s="256"/>
      <c r="N67" s="256"/>
    </row>
    <row r="68" spans="1:14" ht="15">
      <c r="A68" s="255"/>
      <c r="B68" s="255"/>
      <c r="C68" s="258"/>
      <c r="D68" s="258"/>
      <c r="E68" s="258"/>
      <c r="F68" s="258"/>
      <c r="G68" s="258"/>
      <c r="H68" s="258"/>
      <c r="I68" s="258"/>
      <c r="J68" s="258"/>
      <c r="K68" s="258"/>
      <c r="L68" s="255"/>
      <c r="M68" s="256"/>
      <c r="N68" s="256"/>
    </row>
    <row r="69" spans="1:14" ht="15">
      <c r="A69" s="255"/>
      <c r="B69" s="255"/>
      <c r="C69" s="258"/>
      <c r="D69" s="258"/>
      <c r="E69" s="258"/>
      <c r="F69" s="258"/>
      <c r="G69" s="258"/>
      <c r="H69" s="258"/>
      <c r="I69" s="258"/>
      <c r="J69" s="258"/>
      <c r="K69" s="258"/>
      <c r="L69" s="255"/>
      <c r="M69" s="256"/>
      <c r="N69" s="256"/>
    </row>
    <row r="70" spans="1:14" ht="15">
      <c r="A70" s="255"/>
      <c r="B70" s="255"/>
      <c r="C70" s="258"/>
      <c r="D70" s="258"/>
      <c r="E70" s="258"/>
      <c r="F70" s="258"/>
      <c r="G70" s="258"/>
      <c r="H70" s="258"/>
      <c r="I70" s="258"/>
      <c r="J70" s="258"/>
      <c r="K70" s="258"/>
      <c r="L70" s="255"/>
      <c r="M70" s="256"/>
      <c r="N70" s="256"/>
    </row>
    <row r="71" spans="1:14" ht="15">
      <c r="A71" s="255"/>
      <c r="B71" s="255"/>
      <c r="C71" s="258"/>
      <c r="D71" s="258"/>
      <c r="E71" s="258"/>
      <c r="F71" s="258"/>
      <c r="G71" s="258"/>
      <c r="H71" s="258"/>
      <c r="I71" s="258"/>
      <c r="J71" s="258"/>
      <c r="K71" s="258"/>
      <c r="L71" s="255"/>
      <c r="M71" s="256"/>
      <c r="N71" s="256"/>
    </row>
    <row r="72" spans="1:14" ht="15">
      <c r="A72" s="255"/>
      <c r="B72" s="255"/>
      <c r="C72" s="258"/>
      <c r="D72" s="258"/>
      <c r="E72" s="258"/>
      <c r="F72" s="258"/>
      <c r="G72" s="258"/>
      <c r="H72" s="258"/>
      <c r="I72" s="258"/>
      <c r="J72" s="258"/>
      <c r="K72" s="258"/>
      <c r="L72" s="255"/>
      <c r="M72" s="256"/>
      <c r="N72" s="256"/>
    </row>
    <row r="73" spans="1:14" ht="15">
      <c r="A73" s="255"/>
      <c r="B73" s="255"/>
      <c r="C73" s="258"/>
      <c r="D73" s="258"/>
      <c r="E73" s="258"/>
      <c r="F73" s="258"/>
      <c r="G73" s="258"/>
      <c r="H73" s="258"/>
      <c r="I73" s="258"/>
      <c r="J73" s="258"/>
      <c r="K73" s="258"/>
      <c r="L73" s="255"/>
      <c r="M73" s="256"/>
      <c r="N73" s="256"/>
    </row>
    <row r="74" spans="1:14" ht="15">
      <c r="A74" s="255"/>
      <c r="B74" s="255"/>
      <c r="C74" s="258"/>
      <c r="D74" s="258"/>
      <c r="E74" s="258"/>
      <c r="F74" s="258"/>
      <c r="G74" s="258"/>
      <c r="H74" s="258"/>
      <c r="I74" s="258"/>
      <c r="J74" s="258"/>
      <c r="K74" s="258"/>
      <c r="L74" s="255"/>
      <c r="M74" s="256"/>
      <c r="N74" s="256"/>
    </row>
    <row r="75" spans="1:14" ht="15">
      <c r="A75" s="255"/>
      <c r="B75" s="255"/>
      <c r="C75" s="258"/>
      <c r="D75" s="258"/>
      <c r="E75" s="258"/>
      <c r="F75" s="258"/>
      <c r="G75" s="258"/>
      <c r="H75" s="258"/>
      <c r="I75" s="258"/>
      <c r="J75" s="258"/>
      <c r="K75" s="258"/>
      <c r="L75" s="255"/>
      <c r="M75" s="256"/>
      <c r="N75" s="256"/>
    </row>
    <row r="76" spans="1:14" ht="15">
      <c r="A76" s="255"/>
      <c r="B76" s="255"/>
      <c r="C76" s="258"/>
      <c r="D76" s="258"/>
      <c r="E76" s="258"/>
      <c r="F76" s="258"/>
      <c r="G76" s="258"/>
      <c r="H76" s="258"/>
      <c r="I76" s="258"/>
      <c r="J76" s="258"/>
      <c r="K76" s="258"/>
      <c r="L76" s="255"/>
      <c r="M76" s="256"/>
      <c r="N76" s="256"/>
    </row>
    <row r="77" spans="1:14" ht="15">
      <c r="A77" s="255"/>
      <c r="B77" s="255"/>
      <c r="C77" s="258"/>
      <c r="D77" s="258"/>
      <c r="E77" s="258"/>
      <c r="F77" s="258"/>
      <c r="G77" s="258"/>
      <c r="H77" s="258"/>
      <c r="I77" s="258"/>
      <c r="J77" s="258"/>
      <c r="K77" s="258"/>
      <c r="L77" s="255"/>
      <c r="M77" s="256"/>
      <c r="N77" s="256"/>
    </row>
    <row r="78" spans="1:14" ht="15">
      <c r="A78" s="255"/>
      <c r="B78" s="255"/>
      <c r="C78" s="258"/>
      <c r="D78" s="258"/>
      <c r="E78" s="258"/>
      <c r="F78" s="258"/>
      <c r="G78" s="258"/>
      <c r="H78" s="258"/>
      <c r="I78" s="258"/>
      <c r="J78" s="258"/>
      <c r="K78" s="258"/>
      <c r="L78" s="255"/>
      <c r="M78" s="256"/>
      <c r="N78" s="256"/>
    </row>
    <row r="79" spans="1:14" ht="15">
      <c r="A79" s="255"/>
      <c r="B79" s="255"/>
      <c r="C79" s="258"/>
      <c r="D79" s="258"/>
      <c r="E79" s="258"/>
      <c r="F79" s="258"/>
      <c r="G79" s="258"/>
      <c r="H79" s="258"/>
      <c r="I79" s="258"/>
      <c r="J79" s="258"/>
      <c r="K79" s="258"/>
      <c r="L79" s="255"/>
      <c r="M79" s="256"/>
      <c r="N79" s="256"/>
    </row>
    <row r="80" spans="1:14" ht="15">
      <c r="A80" s="255"/>
      <c r="B80" s="255"/>
      <c r="C80" s="258"/>
      <c r="D80" s="258"/>
      <c r="E80" s="258"/>
      <c r="F80" s="258"/>
      <c r="G80" s="258"/>
      <c r="H80" s="258"/>
      <c r="I80" s="258"/>
      <c r="J80" s="258"/>
      <c r="K80" s="258"/>
      <c r="L80" s="255"/>
      <c r="M80" s="256"/>
      <c r="N80" s="256"/>
    </row>
    <row r="81" spans="1:14" ht="15">
      <c r="A81" s="255"/>
      <c r="B81" s="255"/>
      <c r="C81" s="258"/>
      <c r="D81" s="258"/>
      <c r="E81" s="258"/>
      <c r="F81" s="258"/>
      <c r="G81" s="258"/>
      <c r="H81" s="258"/>
      <c r="I81" s="258"/>
      <c r="J81" s="258"/>
      <c r="K81" s="258"/>
      <c r="L81" s="255"/>
      <c r="M81" s="256"/>
      <c r="N81" s="256"/>
    </row>
    <row r="82" spans="1:14" ht="15">
      <c r="A82" s="255"/>
      <c r="B82" s="255"/>
      <c r="C82" s="258"/>
      <c r="D82" s="258"/>
      <c r="E82" s="258"/>
      <c r="F82" s="258"/>
      <c r="G82" s="258"/>
      <c r="H82" s="258"/>
      <c r="I82" s="258"/>
      <c r="J82" s="258"/>
      <c r="K82" s="258"/>
      <c r="L82" s="255"/>
      <c r="M82" s="256"/>
      <c r="N82" s="256"/>
    </row>
    <row r="83" spans="1:12" ht="12.75">
      <c r="A83" s="251"/>
      <c r="B83" s="251"/>
      <c r="C83" s="252"/>
      <c r="D83" s="252"/>
      <c r="E83" s="252"/>
      <c r="F83" s="252"/>
      <c r="G83" s="252"/>
      <c r="H83" s="252"/>
      <c r="I83" s="252"/>
      <c r="J83" s="252"/>
      <c r="K83" s="252"/>
      <c r="L83" s="251"/>
    </row>
    <row r="84" spans="1:12" ht="12.75">
      <c r="A84" s="251"/>
      <c r="B84" s="251"/>
      <c r="C84" s="252"/>
      <c r="D84" s="252"/>
      <c r="E84" s="252"/>
      <c r="F84" s="252"/>
      <c r="G84" s="252"/>
      <c r="H84" s="252"/>
      <c r="I84" s="252"/>
      <c r="J84" s="252"/>
      <c r="K84" s="252"/>
      <c r="L84" s="251"/>
    </row>
    <row r="85" spans="1:12" ht="12.75">
      <c r="A85" s="251"/>
      <c r="B85" s="251"/>
      <c r="C85" s="252"/>
      <c r="D85" s="252"/>
      <c r="E85" s="252"/>
      <c r="F85" s="252"/>
      <c r="G85" s="252"/>
      <c r="H85" s="252"/>
      <c r="I85" s="252"/>
      <c r="J85" s="252"/>
      <c r="K85" s="252"/>
      <c r="L85" s="251"/>
    </row>
    <row r="86" spans="1:12" ht="12.75">
      <c r="A86" s="251"/>
      <c r="B86" s="251"/>
      <c r="C86" s="252"/>
      <c r="D86" s="252"/>
      <c r="E86" s="252"/>
      <c r="F86" s="252"/>
      <c r="G86" s="252"/>
      <c r="H86" s="252"/>
      <c r="I86" s="252"/>
      <c r="J86" s="252"/>
      <c r="K86" s="252"/>
      <c r="L86" s="251"/>
    </row>
    <row r="87" spans="1:12" ht="12.75">
      <c r="A87" s="251"/>
      <c r="B87" s="251"/>
      <c r="C87" s="252"/>
      <c r="D87" s="252"/>
      <c r="E87" s="252"/>
      <c r="F87" s="252"/>
      <c r="G87" s="252"/>
      <c r="H87" s="252"/>
      <c r="I87" s="252"/>
      <c r="J87" s="252"/>
      <c r="K87" s="252"/>
      <c r="L87" s="251"/>
    </row>
    <row r="88" spans="1:12" ht="12.75">
      <c r="A88" s="251"/>
      <c r="B88" s="251"/>
      <c r="C88" s="252"/>
      <c r="D88" s="252"/>
      <c r="E88" s="252"/>
      <c r="F88" s="252"/>
      <c r="G88" s="252"/>
      <c r="H88" s="252"/>
      <c r="I88" s="252"/>
      <c r="J88" s="252"/>
      <c r="K88" s="252"/>
      <c r="L88" s="251"/>
    </row>
    <row r="89" spans="1:12" ht="12.75">
      <c r="A89" s="251"/>
      <c r="B89" s="251"/>
      <c r="C89" s="252"/>
      <c r="D89" s="252"/>
      <c r="E89" s="252"/>
      <c r="F89" s="252"/>
      <c r="G89" s="252"/>
      <c r="H89" s="252"/>
      <c r="I89" s="252"/>
      <c r="J89" s="252"/>
      <c r="K89" s="252"/>
      <c r="L89" s="251"/>
    </row>
    <row r="90" spans="1:12" ht="12.75">
      <c r="A90" s="251"/>
      <c r="B90" s="251"/>
      <c r="C90" s="252"/>
      <c r="D90" s="252"/>
      <c r="E90" s="252"/>
      <c r="F90" s="252"/>
      <c r="G90" s="252"/>
      <c r="H90" s="252"/>
      <c r="I90" s="252"/>
      <c r="J90" s="252"/>
      <c r="K90" s="252"/>
      <c r="L90" s="251"/>
    </row>
    <row r="91" spans="1:12" ht="12.75">
      <c r="A91" s="251"/>
      <c r="B91" s="251"/>
      <c r="C91" s="252"/>
      <c r="D91" s="252"/>
      <c r="E91" s="252"/>
      <c r="F91" s="252"/>
      <c r="G91" s="252"/>
      <c r="H91" s="252"/>
      <c r="I91" s="252"/>
      <c r="J91" s="252"/>
      <c r="K91" s="252"/>
      <c r="L91" s="251"/>
    </row>
  </sheetData>
  <sheetProtection/>
  <mergeCells count="6">
    <mergeCell ref="A3:K3"/>
    <mergeCell ref="A6:A7"/>
    <mergeCell ref="B6:B7"/>
    <mergeCell ref="C6:C7"/>
    <mergeCell ref="D6:J6"/>
    <mergeCell ref="K6:K7"/>
  </mergeCells>
  <printOptions/>
  <pageMargins left="0.69" right="0.45" top="0.56" bottom="0.27" header="0.22" footer="0.33"/>
  <pageSetup horizontalDpi="600" verticalDpi="600" orientation="landscape" paperSize="9" scale="70" r:id="rId1"/>
  <headerFooter alignWithMargins="0">
    <oddHeader>&amp;LVámospércs Városi Önkormányzat&amp;R12.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5.421875" style="0" customWidth="1"/>
    <col min="3" max="3" width="17.28125" style="0" customWidth="1"/>
    <col min="4" max="5" width="11.28125" style="0" customWidth="1"/>
    <col min="6" max="6" width="19.57421875" style="0" customWidth="1"/>
    <col min="7" max="7" width="10.57421875" style="0" customWidth="1"/>
    <col min="8" max="8" width="11.8515625" style="0" customWidth="1"/>
    <col min="9" max="9" width="13.140625" style="0" customWidth="1"/>
  </cols>
  <sheetData>
    <row r="2" spans="1:9" ht="17.25">
      <c r="A2" s="366" t="s">
        <v>24</v>
      </c>
      <c r="B2" s="366"/>
      <c r="C2" s="366"/>
      <c r="D2" s="366"/>
      <c r="E2" s="366"/>
      <c r="F2" s="366"/>
      <c r="G2" s="366"/>
      <c r="H2" s="366"/>
      <c r="I2" s="366"/>
    </row>
    <row r="3" spans="1:9" ht="15">
      <c r="A3" s="120"/>
      <c r="B3" s="120"/>
      <c r="C3" s="120"/>
      <c r="D3" s="120"/>
      <c r="E3" s="120"/>
      <c r="F3" s="120"/>
      <c r="G3" s="120"/>
      <c r="H3" s="120"/>
      <c r="I3" s="112"/>
    </row>
    <row r="4" spans="1:9" ht="39" customHeight="1">
      <c r="A4" s="112"/>
      <c r="B4" s="112"/>
      <c r="C4" s="112"/>
      <c r="D4" s="112"/>
      <c r="E4" s="112"/>
      <c r="F4" s="112"/>
      <c r="G4" s="112"/>
      <c r="H4" s="112"/>
      <c r="I4" s="95" t="s">
        <v>116</v>
      </c>
    </row>
    <row r="5" spans="1:9" ht="34.5" customHeight="1">
      <c r="A5" s="502" t="s">
        <v>184</v>
      </c>
      <c r="B5" s="502" t="s">
        <v>286</v>
      </c>
      <c r="C5" s="502" t="s">
        <v>185</v>
      </c>
      <c r="D5" s="502"/>
      <c r="E5" s="502"/>
      <c r="F5" s="502" t="s">
        <v>186</v>
      </c>
      <c r="G5" s="502"/>
      <c r="H5" s="502"/>
      <c r="I5" s="502" t="s">
        <v>30</v>
      </c>
    </row>
    <row r="6" spans="1:9" ht="47.25" customHeight="1">
      <c r="A6" s="502"/>
      <c r="B6" s="502"/>
      <c r="C6" s="113" t="s">
        <v>187</v>
      </c>
      <c r="D6" s="113" t="s">
        <v>188</v>
      </c>
      <c r="E6" s="113" t="s">
        <v>225</v>
      </c>
      <c r="F6" s="113" t="s">
        <v>187</v>
      </c>
      <c r="G6" s="113" t="s">
        <v>188</v>
      </c>
      <c r="H6" s="113" t="s">
        <v>225</v>
      </c>
      <c r="I6" s="502"/>
    </row>
    <row r="7" spans="1:9" ht="51.75" customHeight="1">
      <c r="A7" s="124" t="s">
        <v>569</v>
      </c>
      <c r="B7" s="125">
        <v>388</v>
      </c>
      <c r="C7" s="126" t="s">
        <v>219</v>
      </c>
      <c r="D7" s="126">
        <v>100</v>
      </c>
      <c r="E7" s="127">
        <v>2716</v>
      </c>
      <c r="F7" s="128"/>
      <c r="G7" s="128"/>
      <c r="H7" s="127"/>
      <c r="I7" s="129">
        <f>E7+H7</f>
        <v>2716</v>
      </c>
    </row>
    <row r="8" spans="1:9" ht="48.75" customHeight="1">
      <c r="A8" s="130" t="s">
        <v>189</v>
      </c>
      <c r="B8" s="114"/>
      <c r="C8" s="113"/>
      <c r="D8" s="113" t="s">
        <v>190</v>
      </c>
      <c r="E8" s="131">
        <f>SUM(E7:E7)</f>
        <v>2716</v>
      </c>
      <c r="F8" s="132"/>
      <c r="G8" s="132"/>
      <c r="H8" s="131">
        <f>SUM(H7:H7)</f>
        <v>0</v>
      </c>
      <c r="I8" s="131">
        <f>E8+H8</f>
        <v>2716</v>
      </c>
    </row>
  </sheetData>
  <sheetProtection/>
  <mergeCells count="6">
    <mergeCell ref="A2:I2"/>
    <mergeCell ref="A5:A6"/>
    <mergeCell ref="B5:B6"/>
    <mergeCell ref="C5:E5"/>
    <mergeCell ref="F5:H5"/>
    <mergeCell ref="I5:I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&amp;LVámospércs Városi Önkormányzat&amp;R13. számú 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zoomScale="80" zoomScaleNormal="80" zoomScalePageLayoutView="0" workbookViewId="0" topLeftCell="A1">
      <selection activeCell="D23" sqref="D23"/>
    </sheetView>
  </sheetViews>
  <sheetFormatPr defaultColWidth="9.140625" defaultRowHeight="12.75"/>
  <cols>
    <col min="1" max="1" width="15.7109375" style="95" customWidth="1"/>
    <col min="2" max="2" width="78.7109375" style="118" customWidth="1"/>
    <col min="3" max="3" width="24.7109375" style="118" customWidth="1"/>
    <col min="4" max="4" width="28.00390625" style="95" customWidth="1"/>
    <col min="5" max="16384" width="9.140625" style="95" customWidth="1"/>
  </cols>
  <sheetData>
    <row r="1" spans="1:4" ht="12.75" customHeight="1">
      <c r="A1" s="628" t="s">
        <v>13</v>
      </c>
      <c r="B1" s="628"/>
      <c r="C1" s="628"/>
      <c r="D1" s="628"/>
    </row>
    <row r="2" spans="1:4" ht="12.75" customHeight="1">
      <c r="A2" s="628"/>
      <c r="B2" s="628"/>
      <c r="C2" s="628"/>
      <c r="D2" s="628"/>
    </row>
    <row r="3" spans="1:4" ht="34.5" customHeight="1">
      <c r="A3" s="173"/>
      <c r="B3" s="173"/>
      <c r="C3" s="173"/>
      <c r="D3" s="183" t="s">
        <v>116</v>
      </c>
    </row>
    <row r="4" spans="1:4" ht="18" customHeight="1">
      <c r="A4" s="630" t="s">
        <v>97</v>
      </c>
      <c r="B4" s="631" t="s">
        <v>191</v>
      </c>
      <c r="C4" s="625" t="s">
        <v>99</v>
      </c>
      <c r="D4" s="625" t="s">
        <v>498</v>
      </c>
    </row>
    <row r="5" spans="1:4" ht="43.5" customHeight="1">
      <c r="A5" s="630"/>
      <c r="B5" s="631"/>
      <c r="C5" s="626"/>
      <c r="D5" s="626"/>
    </row>
    <row r="6" spans="1:4" ht="7.5" customHeight="1">
      <c r="A6" s="630"/>
      <c r="B6" s="631"/>
      <c r="C6" s="626"/>
      <c r="D6" s="626"/>
    </row>
    <row r="7" spans="1:4" ht="9.75" customHeight="1" hidden="1">
      <c r="A7" s="630"/>
      <c r="B7" s="631"/>
      <c r="C7" s="626"/>
      <c r="D7" s="626"/>
    </row>
    <row r="8" spans="1:4" ht="39" customHeight="1" hidden="1">
      <c r="A8" s="630"/>
      <c r="B8" s="631"/>
      <c r="C8" s="627"/>
      <c r="D8" s="627"/>
    </row>
    <row r="9" spans="1:4" ht="52.5" customHeight="1">
      <c r="A9" s="357" t="s">
        <v>53</v>
      </c>
      <c r="B9" s="175" t="s">
        <v>266</v>
      </c>
      <c r="C9" s="176">
        <v>25</v>
      </c>
      <c r="D9" s="176">
        <v>280</v>
      </c>
    </row>
    <row r="10" spans="1:4" ht="48" customHeight="1">
      <c r="A10" s="357" t="s">
        <v>54</v>
      </c>
      <c r="B10" s="175" t="s">
        <v>267</v>
      </c>
      <c r="C10" s="176">
        <v>2000</v>
      </c>
      <c r="D10" s="176">
        <v>12154</v>
      </c>
    </row>
    <row r="11" spans="1:4" ht="50.25" customHeight="1">
      <c r="A11" s="357" t="s">
        <v>55</v>
      </c>
      <c r="B11" s="175" t="s">
        <v>268</v>
      </c>
      <c r="C11" s="176">
        <v>20000</v>
      </c>
      <c r="D11" s="176">
        <v>80707</v>
      </c>
    </row>
    <row r="12" spans="1:4" ht="47.25" customHeight="1">
      <c r="A12" s="357" t="s">
        <v>56</v>
      </c>
      <c r="B12" s="175" t="s">
        <v>269</v>
      </c>
      <c r="C12" s="176">
        <v>315</v>
      </c>
      <c r="D12" s="176">
        <v>1500</v>
      </c>
    </row>
    <row r="13" spans="1:4" ht="45" customHeight="1">
      <c r="A13" s="357" t="s">
        <v>62</v>
      </c>
      <c r="B13" s="175" t="s">
        <v>270</v>
      </c>
      <c r="C13" s="176">
        <v>3500</v>
      </c>
      <c r="D13" s="176">
        <v>28311</v>
      </c>
    </row>
    <row r="14" spans="1:4" ht="46.5" customHeight="1">
      <c r="A14" s="357" t="s">
        <v>57</v>
      </c>
      <c r="B14" s="175" t="s">
        <v>271</v>
      </c>
      <c r="C14" s="175">
        <v>3000</v>
      </c>
      <c r="D14" s="175">
        <v>3000</v>
      </c>
    </row>
    <row r="15" spans="1:4" ht="46.5" customHeight="1">
      <c r="A15" s="357" t="s">
        <v>58</v>
      </c>
      <c r="B15" s="175" t="s">
        <v>272</v>
      </c>
      <c r="C15" s="175">
        <v>500</v>
      </c>
      <c r="D15" s="175">
        <v>500</v>
      </c>
    </row>
    <row r="16" spans="1:4" ht="46.5" customHeight="1">
      <c r="A16" s="357" t="s">
        <v>59</v>
      </c>
      <c r="B16" s="175" t="s">
        <v>482</v>
      </c>
      <c r="C16" s="175">
        <v>299</v>
      </c>
      <c r="D16" s="175">
        <v>349</v>
      </c>
    </row>
    <row r="17" spans="1:4" ht="44.25" customHeight="1">
      <c r="A17" s="357" t="s">
        <v>63</v>
      </c>
      <c r="B17" s="175" t="s">
        <v>529</v>
      </c>
      <c r="C17" s="175"/>
      <c r="D17" s="175">
        <v>1220</v>
      </c>
    </row>
    <row r="18" spans="1:4" ht="51.75" customHeight="1">
      <c r="A18" s="357" t="s">
        <v>106</v>
      </c>
      <c r="B18" s="175" t="s">
        <v>273</v>
      </c>
      <c r="C18" s="175">
        <v>623</v>
      </c>
      <c r="D18" s="175">
        <v>623</v>
      </c>
    </row>
    <row r="19" spans="1:4" ht="46.5" customHeight="1">
      <c r="A19" s="357" t="s">
        <v>107</v>
      </c>
      <c r="B19" s="175" t="s">
        <v>274</v>
      </c>
      <c r="C19" s="175">
        <v>228</v>
      </c>
      <c r="D19" s="175">
        <v>228</v>
      </c>
    </row>
    <row r="20" spans="1:4" ht="54" customHeight="1">
      <c r="A20" s="357" t="s">
        <v>108</v>
      </c>
      <c r="B20" s="175" t="s">
        <v>275</v>
      </c>
      <c r="C20" s="175"/>
      <c r="D20" s="175">
        <v>490</v>
      </c>
    </row>
    <row r="21" spans="1:4" ht="47.25" customHeight="1">
      <c r="A21" s="357" t="s">
        <v>109</v>
      </c>
      <c r="B21" s="189" t="s">
        <v>276</v>
      </c>
      <c r="C21" s="175">
        <v>300</v>
      </c>
      <c r="D21" s="175">
        <v>300</v>
      </c>
    </row>
    <row r="22" spans="1:4" ht="51" customHeight="1">
      <c r="A22" s="357" t="s">
        <v>110</v>
      </c>
      <c r="B22" s="189" t="s">
        <v>277</v>
      </c>
      <c r="C22" s="175">
        <v>50</v>
      </c>
      <c r="D22" s="175">
        <v>50</v>
      </c>
    </row>
    <row r="23" spans="1:4" ht="54" customHeight="1">
      <c r="A23" s="357" t="s">
        <v>111</v>
      </c>
      <c r="B23" s="189" t="s">
        <v>278</v>
      </c>
      <c r="C23" s="175">
        <v>500</v>
      </c>
      <c r="D23" s="175">
        <v>500</v>
      </c>
    </row>
    <row r="24" spans="1:4" ht="51.75" customHeight="1">
      <c r="A24" s="357" t="s">
        <v>112</v>
      </c>
      <c r="B24" s="189" t="s">
        <v>279</v>
      </c>
      <c r="C24" s="175">
        <v>1500</v>
      </c>
      <c r="D24" s="175">
        <v>1500</v>
      </c>
    </row>
    <row r="25" spans="1:4" ht="50.25" customHeight="1">
      <c r="A25" s="357" t="s">
        <v>113</v>
      </c>
      <c r="B25" s="189" t="s">
        <v>280</v>
      </c>
      <c r="C25" s="175">
        <v>500</v>
      </c>
      <c r="D25" s="175">
        <v>500</v>
      </c>
    </row>
    <row r="26" spans="1:4" ht="50.25" customHeight="1">
      <c r="A26" s="357" t="s">
        <v>114</v>
      </c>
      <c r="B26" s="189" t="s">
        <v>530</v>
      </c>
      <c r="C26" s="175">
        <v>0</v>
      </c>
      <c r="D26" s="175">
        <v>1180</v>
      </c>
    </row>
    <row r="27" spans="1:4" ht="50.25" customHeight="1">
      <c r="A27" s="357" t="s">
        <v>202</v>
      </c>
      <c r="B27" s="189" t="s">
        <v>531</v>
      </c>
      <c r="C27" s="175">
        <v>0</v>
      </c>
      <c r="D27" s="175">
        <v>600</v>
      </c>
    </row>
    <row r="28" spans="1:4" ht="50.25" customHeight="1">
      <c r="A28" s="357" t="s">
        <v>203</v>
      </c>
      <c r="B28" s="189" t="s">
        <v>582</v>
      </c>
      <c r="C28" s="175">
        <v>0</v>
      </c>
      <c r="D28" s="175">
        <v>3909</v>
      </c>
    </row>
    <row r="29" spans="1:4" ht="58.5" customHeight="1">
      <c r="A29" s="629" t="s">
        <v>137</v>
      </c>
      <c r="B29" s="629"/>
      <c r="C29" s="177">
        <f>C9+C10+C11+C12+C13+C14+C15+C16+C17+C18+C19+C20+C21+C22+C23+C24+C25+C26+C27+C28</f>
        <v>33340</v>
      </c>
      <c r="D29" s="177">
        <f>D9+D10+D11+D12+D13+D14+D15+D16+D17+D18+D19+D20+D21+D22+D23+D24+D25+D26+D27+D28</f>
        <v>137901</v>
      </c>
    </row>
  </sheetData>
  <sheetProtection/>
  <mergeCells count="6">
    <mergeCell ref="D4:D8"/>
    <mergeCell ref="A1:D2"/>
    <mergeCell ref="A29:B29"/>
    <mergeCell ref="A4:A8"/>
    <mergeCell ref="B4:B8"/>
    <mergeCell ref="C4:C8"/>
  </mergeCells>
  <printOptions/>
  <pageMargins left="0.96" right="0.75" top="1" bottom="1" header="0.5" footer="0.5"/>
  <pageSetup horizontalDpi="600" verticalDpi="600" orientation="portrait" paperSize="9" scale="56" r:id="rId1"/>
  <headerFooter alignWithMargins="0">
    <oddHeader>&amp;LVámospércs Városi Önkormányzat&amp;R14.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14.57421875" style="0" customWidth="1"/>
    <col min="2" max="2" width="67.28125" style="95" customWidth="1"/>
    <col min="3" max="3" width="29.140625" style="95" customWidth="1"/>
    <col min="4" max="4" width="27.140625" style="0" customWidth="1"/>
  </cols>
  <sheetData>
    <row r="1" spans="2:4" ht="21" customHeight="1">
      <c r="B1" s="634" t="s">
        <v>549</v>
      </c>
      <c r="C1" s="634"/>
      <c r="D1" s="634"/>
    </row>
    <row r="2" spans="2:3" ht="12.75">
      <c r="B2" s="121"/>
      <c r="C2" s="170"/>
    </row>
    <row r="3" spans="2:4" ht="12.75">
      <c r="B3" s="122"/>
      <c r="D3" s="96" t="s">
        <v>116</v>
      </c>
    </row>
    <row r="4" spans="1:4" ht="13.5" customHeight="1">
      <c r="A4" s="636" t="s">
        <v>97</v>
      </c>
      <c r="B4" s="638" t="s">
        <v>191</v>
      </c>
      <c r="C4" s="632" t="s">
        <v>99</v>
      </c>
      <c r="D4" s="632" t="s">
        <v>498</v>
      </c>
    </row>
    <row r="5" spans="1:4" ht="25.5" customHeight="1">
      <c r="A5" s="637"/>
      <c r="B5" s="639"/>
      <c r="C5" s="633"/>
      <c r="D5" s="633"/>
    </row>
    <row r="6" spans="1:4" ht="36" customHeight="1">
      <c r="A6" s="114" t="s">
        <v>51</v>
      </c>
      <c r="B6" s="113" t="s">
        <v>192</v>
      </c>
      <c r="C6" s="191">
        <f>C7+C14+C21+C23</f>
        <v>28735</v>
      </c>
      <c r="D6" s="191">
        <f>D7+D14+D21+D23</f>
        <v>146491</v>
      </c>
    </row>
    <row r="7" spans="1:4" ht="33.75" customHeight="1">
      <c r="A7" s="192" t="s">
        <v>281</v>
      </c>
      <c r="B7" s="196" t="s">
        <v>556</v>
      </c>
      <c r="C7" s="172">
        <f>C8+C9+C10+C11+C12+C13</f>
        <v>14005</v>
      </c>
      <c r="D7" s="172">
        <f>D8+D9+D10+D11+D12+D13</f>
        <v>14433</v>
      </c>
    </row>
    <row r="8" spans="1:4" ht="31.5" customHeight="1">
      <c r="A8" s="134" t="s">
        <v>135</v>
      </c>
      <c r="B8" s="193" t="s">
        <v>209</v>
      </c>
      <c r="C8" s="116">
        <v>10950</v>
      </c>
      <c r="D8" s="116">
        <v>10950</v>
      </c>
    </row>
    <row r="9" spans="1:4" ht="33" customHeight="1">
      <c r="A9" s="134" t="s">
        <v>136</v>
      </c>
      <c r="B9" s="193" t="s">
        <v>499</v>
      </c>
      <c r="C9" s="116">
        <v>424</v>
      </c>
      <c r="D9" s="116">
        <v>852</v>
      </c>
    </row>
    <row r="10" spans="1:4" ht="28.5" customHeight="1">
      <c r="A10" s="134" t="s">
        <v>207</v>
      </c>
      <c r="B10" s="194" t="s">
        <v>470</v>
      </c>
      <c r="C10" s="116">
        <v>1200</v>
      </c>
      <c r="D10" s="116">
        <v>1200</v>
      </c>
    </row>
    <row r="11" spans="1:4" ht="30.75" customHeight="1">
      <c r="A11" s="134" t="s">
        <v>208</v>
      </c>
      <c r="B11" s="194" t="s">
        <v>471</v>
      </c>
      <c r="C11" s="116">
        <v>600</v>
      </c>
      <c r="D11" s="116">
        <v>600</v>
      </c>
    </row>
    <row r="12" spans="1:4" ht="30.75" customHeight="1">
      <c r="A12" s="134" t="s">
        <v>557</v>
      </c>
      <c r="B12" s="193" t="s">
        <v>472</v>
      </c>
      <c r="C12" s="116">
        <v>603</v>
      </c>
      <c r="D12" s="116">
        <v>603</v>
      </c>
    </row>
    <row r="13" spans="1:4" ht="30" customHeight="1">
      <c r="A13" s="134" t="s">
        <v>558</v>
      </c>
      <c r="B13" s="193" t="s">
        <v>473</v>
      </c>
      <c r="C13" s="116">
        <v>228</v>
      </c>
      <c r="D13" s="116">
        <v>228</v>
      </c>
    </row>
    <row r="14" spans="1:4" ht="29.25" customHeight="1">
      <c r="A14" s="192" t="s">
        <v>55</v>
      </c>
      <c r="B14" s="135" t="s">
        <v>212</v>
      </c>
      <c r="C14" s="172">
        <f>SUM(C15:C20)</f>
        <v>14280</v>
      </c>
      <c r="D14" s="172">
        <f>SUM(D15:D20)</f>
        <v>129262</v>
      </c>
    </row>
    <row r="15" spans="1:4" ht="26.25" customHeight="1">
      <c r="A15" s="134" t="s">
        <v>135</v>
      </c>
      <c r="B15" s="195" t="s">
        <v>282</v>
      </c>
      <c r="C15" s="116">
        <v>1000</v>
      </c>
      <c r="D15" s="116">
        <v>1000</v>
      </c>
    </row>
    <row r="16" spans="1:4" ht="27.75" customHeight="1">
      <c r="A16" s="134" t="s">
        <v>136</v>
      </c>
      <c r="B16" s="195" t="s">
        <v>474</v>
      </c>
      <c r="C16" s="116">
        <v>13280</v>
      </c>
      <c r="D16" s="116">
        <v>13280</v>
      </c>
    </row>
    <row r="17" spans="1:4" ht="27.75" customHeight="1">
      <c r="A17" s="134" t="s">
        <v>207</v>
      </c>
      <c r="B17" s="195" t="s">
        <v>554</v>
      </c>
      <c r="C17" s="116">
        <v>0</v>
      </c>
      <c r="D17" s="116">
        <v>11997</v>
      </c>
    </row>
    <row r="18" spans="1:4" ht="27.75" customHeight="1">
      <c r="A18" s="134" t="s">
        <v>208</v>
      </c>
      <c r="B18" s="195" t="s">
        <v>555</v>
      </c>
      <c r="C18" s="116">
        <v>0</v>
      </c>
      <c r="D18" s="116">
        <v>101090</v>
      </c>
    </row>
    <row r="19" spans="1:4" ht="27.75" customHeight="1">
      <c r="A19" s="134" t="s">
        <v>557</v>
      </c>
      <c r="B19" s="195" t="s">
        <v>562</v>
      </c>
      <c r="C19" s="116">
        <v>0</v>
      </c>
      <c r="D19" s="116">
        <v>1495</v>
      </c>
    </row>
    <row r="20" spans="1:4" ht="27.75" customHeight="1">
      <c r="A20" s="134" t="s">
        <v>558</v>
      </c>
      <c r="B20" s="195" t="s">
        <v>563</v>
      </c>
      <c r="C20" s="116"/>
      <c r="D20" s="116">
        <v>400</v>
      </c>
    </row>
    <row r="21" spans="1:4" ht="33.75" customHeight="1">
      <c r="A21" s="192" t="s">
        <v>56</v>
      </c>
      <c r="B21" s="237" t="s">
        <v>342</v>
      </c>
      <c r="C21" s="172">
        <f>C22</f>
        <v>450</v>
      </c>
      <c r="D21" s="172">
        <f>D22</f>
        <v>0</v>
      </c>
    </row>
    <row r="22" spans="1:4" ht="38.25" customHeight="1">
      <c r="A22" s="134" t="s">
        <v>135</v>
      </c>
      <c r="B22" s="238" t="s">
        <v>467</v>
      </c>
      <c r="C22" s="116">
        <v>450</v>
      </c>
      <c r="D22" s="116">
        <v>0</v>
      </c>
    </row>
    <row r="23" spans="1:4" ht="38.25" customHeight="1">
      <c r="A23" s="192" t="s">
        <v>62</v>
      </c>
      <c r="B23" s="237" t="s">
        <v>559</v>
      </c>
      <c r="C23" s="172">
        <f>C24+C25+C26</f>
        <v>0</v>
      </c>
      <c r="D23" s="172">
        <f>D24+D25+D26</f>
        <v>2796</v>
      </c>
    </row>
    <row r="24" spans="1:4" ht="38.25" customHeight="1">
      <c r="A24" s="134" t="s">
        <v>135</v>
      </c>
      <c r="B24" s="238" t="s">
        <v>561</v>
      </c>
      <c r="C24" s="116">
        <v>0</v>
      </c>
      <c r="D24" s="116">
        <v>1366</v>
      </c>
    </row>
    <row r="25" spans="1:4" ht="48" customHeight="1">
      <c r="A25" s="134" t="s">
        <v>136</v>
      </c>
      <c r="B25" s="234" t="s">
        <v>538</v>
      </c>
      <c r="C25" s="116">
        <v>0</v>
      </c>
      <c r="D25" s="116">
        <v>1330</v>
      </c>
    </row>
    <row r="26" spans="1:4" ht="48" customHeight="1">
      <c r="A26" s="134" t="s">
        <v>207</v>
      </c>
      <c r="B26" s="234" t="s">
        <v>579</v>
      </c>
      <c r="C26" s="116">
        <v>0</v>
      </c>
      <c r="D26" s="116">
        <v>100</v>
      </c>
    </row>
    <row r="27" spans="1:4" ht="33" customHeight="1">
      <c r="A27" s="114" t="s">
        <v>64</v>
      </c>
      <c r="B27" s="113" t="s">
        <v>213</v>
      </c>
      <c r="C27" s="191">
        <f>C28+C32</f>
        <v>325000</v>
      </c>
      <c r="D27" s="191">
        <f>D28+D32</f>
        <v>325613</v>
      </c>
    </row>
    <row r="28" spans="1:4" ht="34.5" customHeight="1">
      <c r="A28" s="192" t="s">
        <v>53</v>
      </c>
      <c r="B28" s="196" t="s">
        <v>214</v>
      </c>
      <c r="C28" s="172">
        <f>C29+C30+C31</f>
        <v>325000</v>
      </c>
      <c r="D28" s="172">
        <f>D29+D30+D31</f>
        <v>325000</v>
      </c>
    </row>
    <row r="29" spans="1:4" ht="32.25" customHeight="1">
      <c r="A29" s="125" t="s">
        <v>135</v>
      </c>
      <c r="B29" s="194" t="s">
        <v>120</v>
      </c>
      <c r="C29" s="116">
        <v>325000</v>
      </c>
      <c r="D29" s="116">
        <v>325000</v>
      </c>
    </row>
    <row r="30" spans="1:4" ht="30.75" customHeight="1">
      <c r="A30" s="125" t="s">
        <v>136</v>
      </c>
      <c r="B30" s="51" t="s">
        <v>261</v>
      </c>
      <c r="C30" s="116">
        <v>0</v>
      </c>
      <c r="D30" s="116">
        <v>0</v>
      </c>
    </row>
    <row r="31" spans="1:4" ht="39" customHeight="1">
      <c r="A31" s="125" t="s">
        <v>207</v>
      </c>
      <c r="B31" s="188" t="s">
        <v>433</v>
      </c>
      <c r="C31" s="116">
        <v>0</v>
      </c>
      <c r="D31" s="116">
        <v>0</v>
      </c>
    </row>
    <row r="32" spans="1:4" ht="39" customHeight="1">
      <c r="A32" s="190" t="s">
        <v>54</v>
      </c>
      <c r="B32" s="135" t="s">
        <v>568</v>
      </c>
      <c r="C32" s="172">
        <f>C33</f>
        <v>0</v>
      </c>
      <c r="D32" s="172">
        <f>D33</f>
        <v>613</v>
      </c>
    </row>
    <row r="33" spans="1:4" ht="39" customHeight="1">
      <c r="A33" s="125" t="s">
        <v>135</v>
      </c>
      <c r="B33" s="188" t="s">
        <v>567</v>
      </c>
      <c r="C33" s="116">
        <v>0</v>
      </c>
      <c r="D33" s="116">
        <v>613</v>
      </c>
    </row>
    <row r="34" spans="1:4" ht="39" customHeight="1">
      <c r="A34" s="114" t="s">
        <v>463</v>
      </c>
      <c r="B34" s="113" t="s">
        <v>564</v>
      </c>
      <c r="C34" s="294">
        <f>C35</f>
        <v>0</v>
      </c>
      <c r="D34" s="294">
        <f>D35</f>
        <v>21149</v>
      </c>
    </row>
    <row r="35" spans="1:4" ht="39" customHeight="1">
      <c r="A35" s="134" t="s">
        <v>53</v>
      </c>
      <c r="B35" s="194" t="s">
        <v>566</v>
      </c>
      <c r="C35" s="180">
        <f>C36</f>
        <v>0</v>
      </c>
      <c r="D35" s="180">
        <f>D36</f>
        <v>21149</v>
      </c>
    </row>
    <row r="36" spans="1:4" ht="56.25" customHeight="1">
      <c r="A36" s="134" t="s">
        <v>135</v>
      </c>
      <c r="B36" s="234" t="s">
        <v>565</v>
      </c>
      <c r="C36" s="180">
        <v>0</v>
      </c>
      <c r="D36" s="180">
        <v>21149</v>
      </c>
    </row>
    <row r="37" spans="1:4" ht="36" customHeight="1">
      <c r="A37" s="635" t="s">
        <v>553</v>
      </c>
      <c r="B37" s="635"/>
      <c r="C37" s="197">
        <f>C6+C27+C34</f>
        <v>353735</v>
      </c>
      <c r="D37" s="197">
        <f>D6+D27+D34</f>
        <v>493253</v>
      </c>
    </row>
  </sheetData>
  <sheetProtection/>
  <mergeCells count="6">
    <mergeCell ref="D4:D5"/>
    <mergeCell ref="B1:D1"/>
    <mergeCell ref="A37:B37"/>
    <mergeCell ref="A4:A5"/>
    <mergeCell ref="B4:B5"/>
    <mergeCell ref="C4:C5"/>
  </mergeCells>
  <printOptions/>
  <pageMargins left="1.11" right="0.75" top="1" bottom="1" header="0.5" footer="0.5"/>
  <pageSetup horizontalDpi="600" verticalDpi="600" orientation="portrait" paperSize="9" scale="59" r:id="rId1"/>
  <headerFooter alignWithMargins="0">
    <oddHeader>&amp;LVámospércs Városi Önkormányzat &amp;R15. sz. melléklet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B1">
      <selection activeCell="D26" sqref="D26"/>
    </sheetView>
  </sheetViews>
  <sheetFormatPr defaultColWidth="9.140625" defaultRowHeight="12.75"/>
  <cols>
    <col min="1" max="1" width="12.8515625" style="0" customWidth="1"/>
    <col min="2" max="2" width="72.57421875" style="95" customWidth="1"/>
    <col min="3" max="3" width="34.421875" style="118" customWidth="1"/>
    <col min="4" max="4" width="28.28125" style="0" customWidth="1"/>
  </cols>
  <sheetData>
    <row r="1" spans="1:4" ht="15.75" customHeight="1">
      <c r="A1" s="641" t="s">
        <v>547</v>
      </c>
      <c r="B1" s="641"/>
      <c r="C1" s="641"/>
      <c r="D1" s="641"/>
    </row>
    <row r="2" ht="12.75">
      <c r="C2" s="123"/>
    </row>
    <row r="3" ht="12.75">
      <c r="C3" s="123"/>
    </row>
    <row r="4" ht="12.75">
      <c r="C4" s="123"/>
    </row>
    <row r="5" ht="12.75">
      <c r="C5" s="123"/>
    </row>
    <row r="6" ht="12.75">
      <c r="C6" s="123"/>
    </row>
    <row r="7" ht="12.75">
      <c r="D7" s="123" t="s">
        <v>116</v>
      </c>
    </row>
    <row r="8" spans="1:4" ht="14.25" customHeight="1">
      <c r="A8" s="635" t="s">
        <v>97</v>
      </c>
      <c r="B8" s="642" t="s">
        <v>191</v>
      </c>
      <c r="C8" s="640" t="s">
        <v>99</v>
      </c>
      <c r="D8" s="640" t="s">
        <v>498</v>
      </c>
    </row>
    <row r="9" spans="1:4" ht="52.5" customHeight="1">
      <c r="A9" s="635"/>
      <c r="B9" s="642"/>
      <c r="C9" s="640"/>
      <c r="D9" s="640"/>
    </row>
    <row r="10" spans="1:4" ht="52.5" customHeight="1">
      <c r="A10" s="114" t="s">
        <v>283</v>
      </c>
      <c r="B10" s="113" t="s">
        <v>338</v>
      </c>
      <c r="C10" s="182">
        <f>C11+C14+C18</f>
        <v>22281</v>
      </c>
      <c r="D10" s="182">
        <f>D11+D14+D18</f>
        <v>33819</v>
      </c>
    </row>
    <row r="11" spans="1:4" ht="52.5" customHeight="1">
      <c r="A11" s="233" t="s">
        <v>53</v>
      </c>
      <c r="B11" s="198" t="s">
        <v>340</v>
      </c>
      <c r="C11" s="235">
        <f>C12+C13</f>
        <v>22281</v>
      </c>
      <c r="D11" s="235">
        <f>D12+D13</f>
        <v>30623</v>
      </c>
    </row>
    <row r="12" spans="1:4" ht="52.5" customHeight="1">
      <c r="A12" s="233" t="s">
        <v>135</v>
      </c>
      <c r="B12" s="234" t="s">
        <v>475</v>
      </c>
      <c r="C12" s="236">
        <v>22281</v>
      </c>
      <c r="D12" s="236">
        <v>26273</v>
      </c>
    </row>
    <row r="13" spans="1:4" ht="52.5" customHeight="1">
      <c r="A13" s="233" t="s">
        <v>136</v>
      </c>
      <c r="B13" s="234" t="s">
        <v>533</v>
      </c>
      <c r="C13" s="236">
        <v>0</v>
      </c>
      <c r="D13" s="236">
        <v>4350</v>
      </c>
    </row>
    <row r="14" spans="1:4" ht="52.5" customHeight="1">
      <c r="A14" s="233" t="s">
        <v>54</v>
      </c>
      <c r="B14" s="359" t="s">
        <v>534</v>
      </c>
      <c r="C14" s="235">
        <f>C15+C16+C17</f>
        <v>0</v>
      </c>
      <c r="D14" s="235">
        <f>D15+D16+D17</f>
        <v>2696</v>
      </c>
    </row>
    <row r="15" spans="1:4" ht="52.5" customHeight="1">
      <c r="A15" s="233" t="s">
        <v>135</v>
      </c>
      <c r="B15" s="234" t="s">
        <v>560</v>
      </c>
      <c r="C15" s="236">
        <v>0</v>
      </c>
      <c r="D15" s="236">
        <v>1366</v>
      </c>
    </row>
    <row r="16" spans="1:4" ht="52.5" customHeight="1">
      <c r="A16" s="233" t="s">
        <v>136</v>
      </c>
      <c r="B16" s="234" t="s">
        <v>537</v>
      </c>
      <c r="C16" s="236">
        <v>0</v>
      </c>
      <c r="D16" s="236">
        <v>0</v>
      </c>
    </row>
    <row r="17" spans="1:4" ht="52.5" customHeight="1">
      <c r="A17" s="233" t="s">
        <v>207</v>
      </c>
      <c r="B17" s="234" t="s">
        <v>538</v>
      </c>
      <c r="C17" s="236">
        <v>0</v>
      </c>
      <c r="D17" s="236">
        <v>1330</v>
      </c>
    </row>
    <row r="18" spans="1:4" ht="52.5" customHeight="1">
      <c r="A18" s="233" t="s">
        <v>55</v>
      </c>
      <c r="B18" s="359" t="s">
        <v>535</v>
      </c>
      <c r="C18" s="235">
        <f>C19</f>
        <v>0</v>
      </c>
      <c r="D18" s="235">
        <f>D19</f>
        <v>500</v>
      </c>
    </row>
    <row r="19" spans="1:4" ht="52.5" customHeight="1">
      <c r="A19" s="233" t="s">
        <v>135</v>
      </c>
      <c r="B19" s="234" t="s">
        <v>536</v>
      </c>
      <c r="C19" s="236">
        <v>0</v>
      </c>
      <c r="D19" s="236">
        <v>500</v>
      </c>
    </row>
    <row r="20" spans="1:4" ht="52.5" customHeight="1">
      <c r="A20" s="114" t="s">
        <v>339</v>
      </c>
      <c r="B20" s="113" t="s">
        <v>284</v>
      </c>
      <c r="C20" s="182">
        <f>C21+C24</f>
        <v>1519</v>
      </c>
      <c r="D20" s="182">
        <f>D21+D24</f>
        <v>3629</v>
      </c>
    </row>
    <row r="21" spans="1:4" ht="52.5" customHeight="1">
      <c r="A21" s="190" t="s">
        <v>53</v>
      </c>
      <c r="B21" s="198" t="s">
        <v>285</v>
      </c>
      <c r="C21" s="199">
        <f>C22+C23</f>
        <v>1519</v>
      </c>
      <c r="D21" s="199">
        <f>D22+D23</f>
        <v>3519</v>
      </c>
    </row>
    <row r="22" spans="1:4" ht="50.25" customHeight="1">
      <c r="A22" s="192" t="s">
        <v>135</v>
      </c>
      <c r="B22" s="194" t="s">
        <v>341</v>
      </c>
      <c r="C22" s="180">
        <v>1519</v>
      </c>
      <c r="D22" s="180">
        <v>1519</v>
      </c>
    </row>
    <row r="23" spans="1:4" ht="50.25" customHeight="1">
      <c r="A23" s="192" t="s">
        <v>136</v>
      </c>
      <c r="B23" s="194" t="s">
        <v>539</v>
      </c>
      <c r="C23" s="180">
        <v>0</v>
      </c>
      <c r="D23" s="180">
        <v>2000</v>
      </c>
    </row>
    <row r="24" spans="1:4" ht="50.25" customHeight="1">
      <c r="A24" s="192" t="s">
        <v>540</v>
      </c>
      <c r="B24" s="179" t="s">
        <v>541</v>
      </c>
      <c r="C24" s="181">
        <f>C25+C26</f>
        <v>0</v>
      </c>
      <c r="D24" s="181">
        <f>D25+D26</f>
        <v>110</v>
      </c>
    </row>
    <row r="25" spans="1:4" ht="50.25" customHeight="1">
      <c r="A25" s="134" t="s">
        <v>135</v>
      </c>
      <c r="B25" s="194" t="s">
        <v>542</v>
      </c>
      <c r="C25" s="180">
        <v>0</v>
      </c>
      <c r="D25" s="180">
        <v>60</v>
      </c>
    </row>
    <row r="26" spans="1:4" ht="50.25" customHeight="1">
      <c r="A26" s="134" t="s">
        <v>136</v>
      </c>
      <c r="B26" s="194" t="s">
        <v>576</v>
      </c>
      <c r="C26" s="180">
        <v>0</v>
      </c>
      <c r="D26" s="180">
        <v>50</v>
      </c>
    </row>
    <row r="27" spans="1:4" ht="50.25" customHeight="1">
      <c r="A27" s="114" t="s">
        <v>463</v>
      </c>
      <c r="B27" s="113" t="s">
        <v>544</v>
      </c>
      <c r="C27" s="294">
        <f>C28</f>
        <v>0</v>
      </c>
      <c r="D27" s="294">
        <f>D28</f>
        <v>21149</v>
      </c>
    </row>
    <row r="28" spans="1:4" ht="50.25" customHeight="1">
      <c r="A28" s="134" t="s">
        <v>53</v>
      </c>
      <c r="B28" s="194" t="s">
        <v>545</v>
      </c>
      <c r="C28" s="180">
        <f>C29</f>
        <v>0</v>
      </c>
      <c r="D28" s="180">
        <f>D29</f>
        <v>21149</v>
      </c>
    </row>
    <row r="29" spans="1:4" ht="50.25" customHeight="1">
      <c r="A29" s="134" t="s">
        <v>135</v>
      </c>
      <c r="B29" s="234" t="s">
        <v>546</v>
      </c>
      <c r="C29" s="180">
        <v>0</v>
      </c>
      <c r="D29" s="180">
        <v>21149</v>
      </c>
    </row>
    <row r="30" spans="1:5" ht="45.75" customHeight="1">
      <c r="A30" s="635" t="s">
        <v>543</v>
      </c>
      <c r="B30" s="635"/>
      <c r="C30" s="197">
        <f>C10+C20+C27</f>
        <v>23800</v>
      </c>
      <c r="D30" s="197">
        <f>D10+D20+D27</f>
        <v>58597</v>
      </c>
      <c r="E30" s="25"/>
    </row>
  </sheetData>
  <sheetProtection/>
  <mergeCells count="6">
    <mergeCell ref="D8:D9"/>
    <mergeCell ref="A1:D1"/>
    <mergeCell ref="A30:B30"/>
    <mergeCell ref="A8:A9"/>
    <mergeCell ref="B8:B9"/>
    <mergeCell ref="C8:C9"/>
  </mergeCells>
  <printOptions/>
  <pageMargins left="1.11" right="0.75" top="1" bottom="1" header="0.5" footer="0.5"/>
  <pageSetup horizontalDpi="600" verticalDpi="600" orientation="portrait" paperSize="9" scale="54" r:id="rId1"/>
  <headerFooter alignWithMargins="0">
    <oddHeader>&amp;LVámospércs Városi Önkormányzat&amp;R16.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2" sqref="F12"/>
    </sheetView>
  </sheetViews>
  <sheetFormatPr defaultColWidth="8.00390625" defaultRowHeight="12.75"/>
  <cols>
    <col min="1" max="1" width="7.57421875" style="270" customWidth="1"/>
    <col min="2" max="2" width="38.00390625" style="88" customWidth="1"/>
    <col min="3" max="3" width="25.7109375" style="88" customWidth="1"/>
    <col min="4" max="4" width="24.57421875" style="87" customWidth="1"/>
    <col min="5" max="16384" width="8.00390625" style="87" customWidth="1"/>
  </cols>
  <sheetData>
    <row r="1" ht="42.75" customHeight="1"/>
    <row r="2" spans="1:3" s="271" customFormat="1" ht="42.75" customHeight="1">
      <c r="A2" s="344" t="s">
        <v>425</v>
      </c>
      <c r="B2" s="344"/>
      <c r="C2" s="344"/>
    </row>
    <row r="3" spans="1:4" s="271" customFormat="1" ht="42.75" customHeight="1">
      <c r="A3" s="272"/>
      <c r="B3" s="272"/>
      <c r="D3" s="273" t="s">
        <v>116</v>
      </c>
    </row>
    <row r="4" spans="1:4" ht="39" customHeight="1">
      <c r="A4" s="274"/>
      <c r="B4" s="275" t="s">
        <v>191</v>
      </c>
      <c r="C4" s="275" t="s">
        <v>99</v>
      </c>
      <c r="D4" s="275" t="s">
        <v>498</v>
      </c>
    </row>
    <row r="5" spans="1:4" s="279" customFormat="1" ht="51" customHeight="1">
      <c r="A5" s="276" t="s">
        <v>53</v>
      </c>
      <c r="B5" s="277" t="s">
        <v>422</v>
      </c>
      <c r="C5" s="278">
        <v>25000</v>
      </c>
      <c r="D5" s="278">
        <v>5495</v>
      </c>
    </row>
    <row r="6" spans="1:4" s="279" customFormat="1" ht="51" customHeight="1">
      <c r="A6" s="276" t="s">
        <v>54</v>
      </c>
      <c r="B6" s="277" t="s">
        <v>423</v>
      </c>
      <c r="C6" s="278"/>
      <c r="D6" s="278"/>
    </row>
    <row r="7" spans="1:4" s="281" customFormat="1" ht="46.5" customHeight="1">
      <c r="A7" s="643" t="s">
        <v>137</v>
      </c>
      <c r="B7" s="644"/>
      <c r="C7" s="280">
        <f>C5+C6</f>
        <v>25000</v>
      </c>
      <c r="D7" s="280">
        <f>D5+D6</f>
        <v>5495</v>
      </c>
    </row>
    <row r="8" spans="1:3" s="284" customFormat="1" ht="19.5" customHeight="1">
      <c r="A8" s="282"/>
      <c r="B8" s="283"/>
      <c r="C8" s="283"/>
    </row>
    <row r="9" spans="1:3" s="285" customFormat="1" ht="19.5" customHeight="1">
      <c r="A9" s="282"/>
      <c r="B9" s="283"/>
      <c r="C9" s="283"/>
    </row>
    <row r="10" spans="1:3" s="285" customFormat="1" ht="19.5" customHeight="1">
      <c r="A10" s="282"/>
      <c r="B10" s="283"/>
      <c r="C10" s="283"/>
    </row>
    <row r="11" spans="1:3" s="286" customFormat="1" ht="19.5" customHeight="1">
      <c r="A11" s="270"/>
      <c r="B11" s="88"/>
      <c r="C11" s="88"/>
    </row>
    <row r="12" spans="1:3" s="287" customFormat="1" ht="34.5" customHeight="1">
      <c r="A12" s="270"/>
      <c r="B12" s="88"/>
      <c r="C12" s="88"/>
    </row>
    <row r="13" spans="1:3" s="288" customFormat="1" ht="33.75" customHeight="1">
      <c r="A13" s="270"/>
      <c r="B13" s="88"/>
      <c r="C13" s="88"/>
    </row>
    <row r="14" spans="1:3" s="289" customFormat="1" ht="23.25" customHeight="1">
      <c r="A14" s="270"/>
      <c r="B14" s="88"/>
      <c r="C14" s="88"/>
    </row>
    <row r="15" spans="1:3" s="289" customFormat="1" ht="23.25" customHeight="1">
      <c r="A15" s="270"/>
      <c r="B15" s="88"/>
      <c r="C15" s="88"/>
    </row>
    <row r="16" spans="1:3" s="286" customFormat="1" ht="23.25" customHeight="1">
      <c r="A16" s="270"/>
      <c r="B16" s="88"/>
      <c r="C16" s="88"/>
    </row>
    <row r="17" spans="1:3" s="286" customFormat="1" ht="23.25" customHeight="1">
      <c r="A17" s="270"/>
      <c r="B17" s="88"/>
      <c r="C17" s="88"/>
    </row>
    <row r="18" spans="1:3" s="287" customFormat="1" ht="36.75" customHeight="1">
      <c r="A18" s="270"/>
      <c r="B18" s="88"/>
      <c r="C18" s="88"/>
    </row>
  </sheetData>
  <sheetProtection/>
  <mergeCells count="1">
    <mergeCell ref="A7:B7"/>
  </mergeCells>
  <printOptions/>
  <pageMargins left="0.92" right="0.75" top="1" bottom="1" header="0.5" footer="0.5"/>
  <pageSetup horizontalDpi="600" verticalDpi="600" orientation="portrait" paperSize="9" scale="85" r:id="rId1"/>
  <headerFooter alignWithMargins="0">
    <oddHeader>&amp;LVámospércs Városi Önkormányzat&amp;R17.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77.140625" style="0" customWidth="1"/>
  </cols>
  <sheetData>
    <row r="1" spans="1:3" ht="71.25" customHeight="1">
      <c r="A1" s="368" t="s">
        <v>221</v>
      </c>
      <c r="B1" s="368"/>
      <c r="C1" s="368"/>
    </row>
    <row r="2" spans="1:3" ht="51" customHeight="1">
      <c r="A2" s="113" t="s">
        <v>222</v>
      </c>
      <c r="B2" s="113" t="s">
        <v>223</v>
      </c>
      <c r="C2" s="113" t="s">
        <v>191</v>
      </c>
    </row>
    <row r="3" spans="1:3" ht="41.25" customHeight="1">
      <c r="A3" s="113" t="s">
        <v>53</v>
      </c>
      <c r="B3" s="113"/>
      <c r="C3" s="132" t="s">
        <v>193</v>
      </c>
    </row>
    <row r="4" spans="1:3" ht="41.25" customHeight="1">
      <c r="A4" s="369"/>
      <c r="B4" s="126" t="s">
        <v>53</v>
      </c>
      <c r="C4" s="186" t="s">
        <v>166</v>
      </c>
    </row>
    <row r="5" spans="1:3" ht="30.75" customHeight="1">
      <c r="A5" s="370"/>
      <c r="B5" s="174" t="s">
        <v>54</v>
      </c>
      <c r="C5" s="179" t="s">
        <v>194</v>
      </c>
    </row>
    <row r="6" spans="1:3" ht="30.75" customHeight="1">
      <c r="A6" s="370"/>
      <c r="B6" s="126" t="s">
        <v>55</v>
      </c>
      <c r="C6" s="179" t="s">
        <v>441</v>
      </c>
    </row>
    <row r="7" spans="1:3" ht="31.5" customHeight="1">
      <c r="A7" s="370"/>
      <c r="B7" s="174" t="s">
        <v>56</v>
      </c>
      <c r="C7" s="179" t="s">
        <v>489</v>
      </c>
    </row>
    <row r="8" spans="1:3" ht="41.25" customHeight="1">
      <c r="A8" s="370"/>
      <c r="B8" s="126" t="s">
        <v>62</v>
      </c>
      <c r="C8" s="135" t="s">
        <v>550</v>
      </c>
    </row>
    <row r="9" spans="1:3" ht="33" customHeight="1">
      <c r="A9" s="370"/>
      <c r="B9" s="174" t="s">
        <v>57</v>
      </c>
      <c r="C9" s="179" t="s">
        <v>195</v>
      </c>
    </row>
    <row r="10" spans="1:3" ht="32.25" customHeight="1">
      <c r="A10" s="371"/>
      <c r="B10" s="126" t="s">
        <v>58</v>
      </c>
      <c r="C10" s="179" t="s">
        <v>196</v>
      </c>
    </row>
  </sheetData>
  <sheetProtection/>
  <mergeCells count="2">
    <mergeCell ref="A1:C1"/>
    <mergeCell ref="A4:A10"/>
  </mergeCells>
  <printOptions/>
  <pageMargins left="1.1" right="0.75" top="1" bottom="1" header="0.5" footer="0.5"/>
  <pageSetup horizontalDpi="600" verticalDpi="600" orientation="portrait" paperSize="9" scale="86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2"/>
  <sheetViews>
    <sheetView zoomScale="80" zoomScaleNormal="80" zoomScalePageLayoutView="0" workbookViewId="0" topLeftCell="A1">
      <selection activeCell="G416" sqref="G416:G418"/>
    </sheetView>
  </sheetViews>
  <sheetFormatPr defaultColWidth="9.140625" defaultRowHeight="12.75"/>
  <cols>
    <col min="1" max="1" width="4.8515625" style="4" customWidth="1"/>
    <col min="2" max="2" width="49.57421875" style="4" customWidth="1"/>
    <col min="3" max="3" width="11.140625" style="5" customWidth="1"/>
    <col min="4" max="4" width="10.00390625" style="5" customWidth="1"/>
    <col min="5" max="5" width="10.28125" style="5" customWidth="1"/>
    <col min="6" max="6" width="10.57421875" style="5" customWidth="1"/>
    <col min="7" max="7" width="6.00390625" style="4" customWidth="1"/>
    <col min="8" max="8" width="47.00390625" style="4" customWidth="1"/>
    <col min="9" max="9" width="11.00390625" style="5" customWidth="1"/>
    <col min="10" max="10" width="10.57421875" style="5" customWidth="1"/>
    <col min="11" max="11" width="11.28125" style="5" customWidth="1"/>
    <col min="12" max="12" width="12.421875" style="5" customWidth="1"/>
    <col min="14" max="14" width="10.00390625" style="0" bestFit="1" customWidth="1"/>
  </cols>
  <sheetData>
    <row r="1" spans="1:12" ht="15">
      <c r="A1" s="406" t="s">
        <v>243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308"/>
    </row>
    <row r="2" spans="1:12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308"/>
    </row>
    <row r="3" spans="1:13" ht="15">
      <c r="A3" s="3" t="s">
        <v>242</v>
      </c>
      <c r="I3" s="372" t="s">
        <v>380</v>
      </c>
      <c r="J3" s="372"/>
      <c r="K3" s="372"/>
      <c r="L3" s="142" t="s">
        <v>116</v>
      </c>
      <c r="M3" s="313"/>
    </row>
    <row r="4" spans="1:12" s="25" customFormat="1" ht="12.75" customHeight="1">
      <c r="A4" s="433" t="s">
        <v>65</v>
      </c>
      <c r="B4" s="435" t="s">
        <v>61</v>
      </c>
      <c r="C4" s="388" t="s">
        <v>14</v>
      </c>
      <c r="D4" s="388" t="s">
        <v>483</v>
      </c>
      <c r="E4" s="388" t="s">
        <v>484</v>
      </c>
      <c r="F4" s="388" t="s">
        <v>485</v>
      </c>
      <c r="G4" s="433" t="s">
        <v>65</v>
      </c>
      <c r="H4" s="435" t="s">
        <v>66</v>
      </c>
      <c r="I4" s="388" t="s">
        <v>14</v>
      </c>
      <c r="J4" s="388" t="s">
        <v>483</v>
      </c>
      <c r="K4" s="388" t="s">
        <v>484</v>
      </c>
      <c r="L4" s="388" t="s">
        <v>485</v>
      </c>
    </row>
    <row r="5" spans="1:12" s="25" customFormat="1" ht="12.75" customHeight="1">
      <c r="A5" s="433"/>
      <c r="B5" s="435"/>
      <c r="C5" s="397"/>
      <c r="D5" s="397"/>
      <c r="E5" s="397"/>
      <c r="F5" s="389"/>
      <c r="G5" s="433"/>
      <c r="H5" s="435"/>
      <c r="I5" s="397"/>
      <c r="J5" s="397"/>
      <c r="K5" s="397"/>
      <c r="L5" s="389"/>
    </row>
    <row r="6" spans="1:12" s="25" customFormat="1" ht="26.25" customHeight="1">
      <c r="A6" s="434"/>
      <c r="B6" s="436"/>
      <c r="C6" s="398"/>
      <c r="D6" s="398"/>
      <c r="E6" s="398"/>
      <c r="F6" s="390"/>
      <c r="G6" s="434"/>
      <c r="H6" s="436"/>
      <c r="I6" s="398"/>
      <c r="J6" s="398"/>
      <c r="K6" s="398"/>
      <c r="L6" s="390"/>
    </row>
    <row r="7" spans="1:12" s="25" customFormat="1" ht="21" customHeight="1">
      <c r="A7" s="399" t="s">
        <v>31</v>
      </c>
      <c r="B7" s="401"/>
      <c r="C7" s="401"/>
      <c r="D7" s="401"/>
      <c r="E7" s="401"/>
      <c r="F7" s="314"/>
      <c r="G7" s="402" t="s">
        <v>33</v>
      </c>
      <c r="H7" s="403"/>
      <c r="I7" s="403"/>
      <c r="J7" s="403"/>
      <c r="K7" s="403"/>
      <c r="L7" s="403"/>
    </row>
    <row r="8" spans="1:12" s="25" customFormat="1" ht="12.75">
      <c r="A8" s="6" t="s">
        <v>53</v>
      </c>
      <c r="B8" s="2" t="s">
        <v>122</v>
      </c>
      <c r="C8" s="11">
        <f aca="true" t="shared" si="0" ref="C8:F19">SUM(C57,C107)</f>
        <v>45581</v>
      </c>
      <c r="D8" s="11">
        <f t="shared" si="0"/>
        <v>7065</v>
      </c>
      <c r="E8" s="11">
        <f t="shared" si="0"/>
        <v>45702</v>
      </c>
      <c r="F8" s="11">
        <f t="shared" si="0"/>
        <v>98348</v>
      </c>
      <c r="G8" s="6" t="s">
        <v>53</v>
      </c>
      <c r="H8" s="14" t="s">
        <v>127</v>
      </c>
      <c r="I8" s="11">
        <f aca="true" t="shared" si="1" ref="I8:L10">SUM(I57,I107)</f>
        <v>212171</v>
      </c>
      <c r="J8" s="11">
        <f t="shared" si="1"/>
        <v>82261</v>
      </c>
      <c r="K8" s="11">
        <f t="shared" si="1"/>
        <v>3914</v>
      </c>
      <c r="L8" s="11">
        <f t="shared" si="1"/>
        <v>298346</v>
      </c>
    </row>
    <row r="9" spans="1:12" s="25" customFormat="1" ht="12.75">
      <c r="A9" s="6" t="s">
        <v>54</v>
      </c>
      <c r="B9" s="2" t="s">
        <v>121</v>
      </c>
      <c r="C9" s="11">
        <f t="shared" si="0"/>
        <v>110000</v>
      </c>
      <c r="D9" s="11">
        <f t="shared" si="0"/>
        <v>0</v>
      </c>
      <c r="E9" s="11">
        <f t="shared" si="0"/>
        <v>0</v>
      </c>
      <c r="F9" s="11">
        <f aca="true" t="shared" si="2" ref="F9:F19">SUM(F58,F108)</f>
        <v>110000</v>
      </c>
      <c r="G9" s="6" t="s">
        <v>54</v>
      </c>
      <c r="H9" s="14" t="s">
        <v>343</v>
      </c>
      <c r="I9" s="11">
        <f t="shared" si="1"/>
        <v>57285</v>
      </c>
      <c r="J9" s="11">
        <f t="shared" si="1"/>
        <v>20901</v>
      </c>
      <c r="K9" s="11">
        <f t="shared" si="1"/>
        <v>231</v>
      </c>
      <c r="L9" s="11">
        <f aca="true" t="shared" si="3" ref="L9:L15">SUM(L58,L108)</f>
        <v>78417</v>
      </c>
    </row>
    <row r="10" spans="1:12" s="25" customFormat="1" ht="12.75">
      <c r="A10" s="8" t="s">
        <v>81</v>
      </c>
      <c r="B10" s="1" t="s">
        <v>123</v>
      </c>
      <c r="C10" s="13">
        <f t="shared" si="0"/>
        <v>100000</v>
      </c>
      <c r="D10" s="13">
        <f t="shared" si="0"/>
        <v>0</v>
      </c>
      <c r="E10" s="13">
        <f t="shared" si="0"/>
        <v>0</v>
      </c>
      <c r="F10" s="13">
        <f t="shared" si="2"/>
        <v>100000</v>
      </c>
      <c r="G10" s="6" t="s">
        <v>55</v>
      </c>
      <c r="H10" s="14" t="s">
        <v>128</v>
      </c>
      <c r="I10" s="11">
        <f t="shared" si="1"/>
        <v>218410</v>
      </c>
      <c r="J10" s="11">
        <f t="shared" si="1"/>
        <v>52033</v>
      </c>
      <c r="K10" s="11">
        <f t="shared" si="1"/>
        <v>49561</v>
      </c>
      <c r="L10" s="11">
        <f t="shared" si="3"/>
        <v>320004</v>
      </c>
    </row>
    <row r="11" spans="1:12" s="25" customFormat="1" ht="12.75">
      <c r="A11" s="8" t="s">
        <v>67</v>
      </c>
      <c r="B11" s="1" t="s">
        <v>71</v>
      </c>
      <c r="C11" s="13">
        <f t="shared" si="0"/>
        <v>10000</v>
      </c>
      <c r="D11" s="13">
        <f t="shared" si="0"/>
        <v>0</v>
      </c>
      <c r="E11" s="13">
        <f t="shared" si="0"/>
        <v>0</v>
      </c>
      <c r="F11" s="13">
        <f t="shared" si="2"/>
        <v>10000</v>
      </c>
      <c r="G11" s="6" t="s">
        <v>56</v>
      </c>
      <c r="H11" s="14" t="s">
        <v>344</v>
      </c>
      <c r="I11" s="11">
        <f aca="true" t="shared" si="4" ref="I11:K14">I60+I110</f>
        <v>48800</v>
      </c>
      <c r="J11" s="11">
        <f t="shared" si="4"/>
        <v>-7904</v>
      </c>
      <c r="K11" s="11">
        <f t="shared" si="4"/>
        <v>2047</v>
      </c>
      <c r="L11" s="11">
        <f t="shared" si="3"/>
        <v>42943</v>
      </c>
    </row>
    <row r="12" spans="1:12" s="25" customFormat="1" ht="12.75">
      <c r="A12" s="8" t="s">
        <v>70</v>
      </c>
      <c r="B12" s="1" t="s">
        <v>210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2"/>
        <v>0</v>
      </c>
      <c r="G12" s="15" t="s">
        <v>82</v>
      </c>
      <c r="H12" s="1" t="s">
        <v>345</v>
      </c>
      <c r="I12" s="13">
        <f t="shared" si="4"/>
        <v>22281</v>
      </c>
      <c r="J12" s="13">
        <f t="shared" si="4"/>
        <v>10254</v>
      </c>
      <c r="K12" s="13">
        <f t="shared" si="4"/>
        <v>1284</v>
      </c>
      <c r="L12" s="13">
        <f t="shared" si="3"/>
        <v>33819</v>
      </c>
    </row>
    <row r="13" spans="1:12" s="25" customFormat="1" ht="12.75">
      <c r="A13" s="9" t="s">
        <v>55</v>
      </c>
      <c r="B13" s="14" t="s">
        <v>346</v>
      </c>
      <c r="C13" s="11">
        <f t="shared" si="0"/>
        <v>392472</v>
      </c>
      <c r="D13" s="11">
        <f t="shared" si="0"/>
        <v>211308</v>
      </c>
      <c r="E13" s="11">
        <f t="shared" si="0"/>
        <v>40886</v>
      </c>
      <c r="F13" s="11">
        <f t="shared" si="2"/>
        <v>644666</v>
      </c>
      <c r="G13" s="15" t="s">
        <v>83</v>
      </c>
      <c r="H13" s="1" t="s">
        <v>347</v>
      </c>
      <c r="I13" s="13">
        <f t="shared" si="4"/>
        <v>1519</v>
      </c>
      <c r="J13" s="13">
        <f t="shared" si="4"/>
        <v>2060</v>
      </c>
      <c r="K13" s="13">
        <f t="shared" si="4"/>
        <v>50</v>
      </c>
      <c r="L13" s="13">
        <f t="shared" si="3"/>
        <v>3629</v>
      </c>
    </row>
    <row r="14" spans="1:12" s="25" customFormat="1" ht="12.75">
      <c r="A14" s="15" t="s">
        <v>72</v>
      </c>
      <c r="B14" s="239" t="s">
        <v>348</v>
      </c>
      <c r="C14" s="13">
        <f t="shared" si="0"/>
        <v>363737</v>
      </c>
      <c r="D14" s="13">
        <f t="shared" si="0"/>
        <v>93652</v>
      </c>
      <c r="E14" s="13">
        <f t="shared" si="0"/>
        <v>40786</v>
      </c>
      <c r="F14" s="13">
        <f t="shared" si="2"/>
        <v>498175</v>
      </c>
      <c r="G14" s="15" t="s">
        <v>84</v>
      </c>
      <c r="H14" s="1" t="s">
        <v>349</v>
      </c>
      <c r="I14" s="13">
        <f t="shared" si="4"/>
        <v>25000</v>
      </c>
      <c r="J14" s="13">
        <f t="shared" si="4"/>
        <v>-20218</v>
      </c>
      <c r="K14" s="13">
        <f t="shared" si="4"/>
        <v>713</v>
      </c>
      <c r="L14" s="13">
        <f t="shared" si="3"/>
        <v>5495</v>
      </c>
    </row>
    <row r="15" spans="1:12" s="25" customFormat="1" ht="12.75">
      <c r="A15" s="15" t="s">
        <v>87</v>
      </c>
      <c r="B15" s="1" t="s">
        <v>350</v>
      </c>
      <c r="C15" s="13">
        <f t="shared" si="0"/>
        <v>0</v>
      </c>
      <c r="D15" s="13">
        <f t="shared" si="0"/>
        <v>0</v>
      </c>
      <c r="E15" s="13">
        <f t="shared" si="0"/>
        <v>0</v>
      </c>
      <c r="F15" s="13">
        <f t="shared" si="2"/>
        <v>0</v>
      </c>
      <c r="G15" s="16" t="s">
        <v>62</v>
      </c>
      <c r="H15" s="2" t="s">
        <v>45</v>
      </c>
      <c r="I15" s="11">
        <f>SUM(I64,I114)</f>
        <v>33340</v>
      </c>
      <c r="J15" s="11">
        <f>SUM(J64,J114)</f>
        <v>73726</v>
      </c>
      <c r="K15" s="11">
        <f>SUM(K64,K114)</f>
        <v>30835</v>
      </c>
      <c r="L15" s="11">
        <f t="shared" si="3"/>
        <v>137901</v>
      </c>
    </row>
    <row r="16" spans="1:12" s="25" customFormat="1" ht="12.75">
      <c r="A16" s="15" t="s">
        <v>88</v>
      </c>
      <c r="B16" s="239" t="s">
        <v>351</v>
      </c>
      <c r="C16" s="13">
        <f t="shared" si="0"/>
        <v>28735</v>
      </c>
      <c r="D16" s="13">
        <f t="shared" si="0"/>
        <v>117656</v>
      </c>
      <c r="E16" s="13">
        <f t="shared" si="0"/>
        <v>100</v>
      </c>
      <c r="F16" s="13">
        <f t="shared" si="2"/>
        <v>146491</v>
      </c>
      <c r="G16" s="382"/>
      <c r="H16" s="383"/>
      <c r="I16" s="383"/>
      <c r="J16" s="383"/>
      <c r="K16" s="383"/>
      <c r="L16" s="384"/>
    </row>
    <row r="17" spans="1:12" s="25" customFormat="1" ht="12.75">
      <c r="A17" s="16" t="s">
        <v>56</v>
      </c>
      <c r="B17" s="14" t="s">
        <v>352</v>
      </c>
      <c r="C17" s="11">
        <f t="shared" si="0"/>
        <v>0</v>
      </c>
      <c r="D17" s="11">
        <f t="shared" si="0"/>
        <v>0</v>
      </c>
      <c r="E17" s="11">
        <f t="shared" si="0"/>
        <v>0</v>
      </c>
      <c r="F17" s="11">
        <f t="shared" si="2"/>
        <v>0</v>
      </c>
      <c r="G17" s="385"/>
      <c r="H17" s="386"/>
      <c r="I17" s="386"/>
      <c r="J17" s="386"/>
      <c r="K17" s="386"/>
      <c r="L17" s="387"/>
    </row>
    <row r="18" spans="1:12" s="25" customFormat="1" ht="14.25" customHeight="1">
      <c r="A18" s="393" t="s">
        <v>124</v>
      </c>
      <c r="B18" s="394"/>
      <c r="C18" s="30">
        <f t="shared" si="0"/>
        <v>548053</v>
      </c>
      <c r="D18" s="30">
        <f t="shared" si="0"/>
        <v>218373</v>
      </c>
      <c r="E18" s="30">
        <f t="shared" si="0"/>
        <v>86588</v>
      </c>
      <c r="F18" s="30">
        <f t="shared" si="2"/>
        <v>853014</v>
      </c>
      <c r="G18" s="391" t="s">
        <v>129</v>
      </c>
      <c r="H18" s="392"/>
      <c r="I18" s="317">
        <f>SUM(I67,I117)</f>
        <v>570006</v>
      </c>
      <c r="J18" s="317">
        <f>SUM(J67,J117)</f>
        <v>221017</v>
      </c>
      <c r="K18" s="317">
        <f>SUM(K67,K117)</f>
        <v>86588</v>
      </c>
      <c r="L18" s="317">
        <f>SUM(L67,L117)</f>
        <v>877611</v>
      </c>
    </row>
    <row r="19" spans="1:12" s="26" customFormat="1" ht="13.5">
      <c r="A19" s="440" t="s">
        <v>353</v>
      </c>
      <c r="B19" s="441"/>
      <c r="C19" s="243">
        <f t="shared" si="0"/>
        <v>21953</v>
      </c>
      <c r="D19" s="243">
        <f t="shared" si="0"/>
        <v>2644</v>
      </c>
      <c r="E19" s="243">
        <f t="shared" si="0"/>
        <v>0</v>
      </c>
      <c r="F19" s="243">
        <f t="shared" si="2"/>
        <v>24597</v>
      </c>
      <c r="G19" s="373"/>
      <c r="H19" s="374"/>
      <c r="I19" s="374"/>
      <c r="J19" s="374"/>
      <c r="K19" s="374"/>
      <c r="L19" s="375"/>
    </row>
    <row r="20" spans="1:12" s="26" customFormat="1" ht="12.75">
      <c r="A20" s="438"/>
      <c r="B20" s="461"/>
      <c r="C20" s="461"/>
      <c r="D20" s="461"/>
      <c r="E20" s="461"/>
      <c r="F20" s="439"/>
      <c r="G20" s="376"/>
      <c r="H20" s="377"/>
      <c r="I20" s="377"/>
      <c r="J20" s="377"/>
      <c r="K20" s="377"/>
      <c r="L20" s="378"/>
    </row>
    <row r="21" spans="1:12" s="25" customFormat="1" ht="12.75">
      <c r="A21" s="321" t="s">
        <v>62</v>
      </c>
      <c r="B21" s="322" t="s">
        <v>354</v>
      </c>
      <c r="C21" s="320">
        <f>SUM(C70,C120)-308342</f>
        <v>24930</v>
      </c>
      <c r="D21" s="320">
        <f>SUM(D70,D120)-10400</f>
        <v>2644</v>
      </c>
      <c r="E21" s="320">
        <f>SUM(E70,E120)-8633</f>
        <v>0</v>
      </c>
      <c r="F21" s="320">
        <f>SUM(F70,F120)-327375</f>
        <v>27574</v>
      </c>
      <c r="G21" s="376"/>
      <c r="H21" s="377"/>
      <c r="I21" s="377"/>
      <c r="J21" s="377"/>
      <c r="K21" s="377"/>
      <c r="L21" s="378"/>
    </row>
    <row r="22" spans="1:12" s="25" customFormat="1" ht="12.75">
      <c r="A22" s="15" t="s">
        <v>355</v>
      </c>
      <c r="B22" s="10" t="s">
        <v>356</v>
      </c>
      <c r="C22" s="13">
        <f>SUM(C71,C121)-308342</f>
        <v>0</v>
      </c>
      <c r="D22" s="13">
        <f>SUM(D71,D121)-10400</f>
        <v>0</v>
      </c>
      <c r="E22" s="13">
        <f>SUM(E71,E121)-8633</f>
        <v>0</v>
      </c>
      <c r="F22" s="351">
        <f>SUM(F71,F121)-327375</f>
        <v>0</v>
      </c>
      <c r="G22" s="379"/>
      <c r="H22" s="380"/>
      <c r="I22" s="380"/>
      <c r="J22" s="380"/>
      <c r="K22" s="380"/>
      <c r="L22" s="381"/>
    </row>
    <row r="23" spans="1:12" s="25" customFormat="1" ht="12.75">
      <c r="A23" s="15" t="s">
        <v>357</v>
      </c>
      <c r="B23" s="1" t="s">
        <v>358</v>
      </c>
      <c r="C23" s="13">
        <f aca="true" t="shared" si="5" ref="C23:E25">SUM(C72,C122)</f>
        <v>0</v>
      </c>
      <c r="D23" s="13">
        <f t="shared" si="5"/>
        <v>2644</v>
      </c>
      <c r="E23" s="13">
        <f t="shared" si="5"/>
        <v>0</v>
      </c>
      <c r="F23" s="351">
        <f>SUM(F72,F122)</f>
        <v>2644</v>
      </c>
      <c r="G23" s="318" t="s">
        <v>57</v>
      </c>
      <c r="H23" s="319" t="s">
        <v>253</v>
      </c>
      <c r="I23" s="320">
        <f>SUM(I72,I122)-308342</f>
        <v>2977</v>
      </c>
      <c r="J23" s="320">
        <f>SUM(J72,J122)-10400</f>
        <v>0</v>
      </c>
      <c r="K23" s="320">
        <f>SUM(K72,K122)-8633</f>
        <v>0</v>
      </c>
      <c r="L23" s="320">
        <f>SUM(L72,L122)-318742</f>
        <v>11610</v>
      </c>
    </row>
    <row r="24" spans="1:12" s="25" customFormat="1" ht="12.75">
      <c r="A24" s="15" t="s">
        <v>359</v>
      </c>
      <c r="B24" s="1" t="s">
        <v>360</v>
      </c>
      <c r="C24" s="13">
        <f t="shared" si="5"/>
        <v>24930</v>
      </c>
      <c r="D24" s="13">
        <f t="shared" si="5"/>
        <v>0</v>
      </c>
      <c r="E24" s="13">
        <f t="shared" si="5"/>
        <v>0</v>
      </c>
      <c r="F24" s="351">
        <f>SUM(F73,F123)</f>
        <v>24930</v>
      </c>
      <c r="G24" s="15" t="s">
        <v>580</v>
      </c>
      <c r="H24" s="1" t="s">
        <v>361</v>
      </c>
      <c r="I24" s="13">
        <f>SUM(I73,I123)-308342</f>
        <v>0</v>
      </c>
      <c r="J24" s="13">
        <f>SUM(J73,J123)-10400</f>
        <v>0</v>
      </c>
      <c r="K24" s="13">
        <f>SUM(K73,K123)-8633</f>
        <v>0</v>
      </c>
      <c r="L24" s="351">
        <f>SUM(L73,L123)-327375</f>
        <v>0</v>
      </c>
    </row>
    <row r="25" spans="1:12" s="25" customFormat="1" ht="13.5">
      <c r="A25" s="437" t="s">
        <v>125</v>
      </c>
      <c r="B25" s="437"/>
      <c r="C25" s="243">
        <f t="shared" si="5"/>
        <v>21953</v>
      </c>
      <c r="D25" s="243">
        <f>SUM(D74,D124)</f>
        <v>2644</v>
      </c>
      <c r="E25" s="243">
        <f>SUM(E74,E124)</f>
        <v>0</v>
      </c>
      <c r="F25" s="354">
        <f>SUM(F74,F124)</f>
        <v>24597</v>
      </c>
      <c r="G25" s="15" t="s">
        <v>581</v>
      </c>
      <c r="H25" s="10" t="s">
        <v>362</v>
      </c>
      <c r="I25" s="13">
        <f>SUM(I74,I124)</f>
        <v>2977</v>
      </c>
      <c r="J25" s="13">
        <f>SUM(J74,J124)</f>
        <v>0</v>
      </c>
      <c r="K25" s="13">
        <f>SUM(K74,K124)</f>
        <v>0</v>
      </c>
      <c r="L25" s="351">
        <f>SUM(L74,L124)</f>
        <v>2977</v>
      </c>
    </row>
    <row r="26" spans="1:38" s="28" customFormat="1" ht="12.75">
      <c r="A26" s="407" t="s">
        <v>73</v>
      </c>
      <c r="B26" s="408"/>
      <c r="C26" s="138">
        <f>SUM(C75,C125)-308342</f>
        <v>572983</v>
      </c>
      <c r="D26" s="138">
        <f>SUM(D75,D125)-10400</f>
        <v>221017</v>
      </c>
      <c r="E26" s="138">
        <f>SUM(E75,E125)-8633</f>
        <v>86588</v>
      </c>
      <c r="F26" s="324">
        <f>SUM(F75,F125)-327375</f>
        <v>880588</v>
      </c>
      <c r="G26" s="407" t="s">
        <v>74</v>
      </c>
      <c r="H26" s="408"/>
      <c r="I26" s="138">
        <f>SUM(I75,I125)-308342</f>
        <v>572983</v>
      </c>
      <c r="J26" s="138">
        <f>SUM(J75,J125)-10400</f>
        <v>221017</v>
      </c>
      <c r="K26" s="138">
        <f>SUM(K75,K125)-8633</f>
        <v>86588</v>
      </c>
      <c r="L26" s="324">
        <f>SUM(L75,L125)-327375</f>
        <v>880588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12" s="25" customFormat="1" ht="22.5" customHeight="1">
      <c r="A27" s="399" t="s">
        <v>32</v>
      </c>
      <c r="B27" s="401"/>
      <c r="C27" s="401"/>
      <c r="D27" s="401"/>
      <c r="E27" s="401"/>
      <c r="F27" s="314"/>
      <c r="G27" s="399" t="s">
        <v>34</v>
      </c>
      <c r="H27" s="401"/>
      <c r="I27" s="401"/>
      <c r="J27" s="401"/>
      <c r="K27" s="401"/>
      <c r="L27" s="400"/>
    </row>
    <row r="28" spans="1:12" s="25" customFormat="1" ht="12.75">
      <c r="A28" s="445"/>
      <c r="B28" s="446"/>
      <c r="C28" s="446"/>
      <c r="D28" s="446"/>
      <c r="E28" s="446"/>
      <c r="F28" s="447"/>
      <c r="G28" s="321" t="s">
        <v>53</v>
      </c>
      <c r="H28" s="322" t="s">
        <v>130</v>
      </c>
      <c r="I28" s="320">
        <f aca="true" t="shared" si="6" ref="I28:L33">SUM(I77,I127)</f>
        <v>6000</v>
      </c>
      <c r="J28" s="320">
        <f t="shared" si="6"/>
        <v>177</v>
      </c>
      <c r="K28" s="320">
        <f t="shared" si="6"/>
        <v>-1</v>
      </c>
      <c r="L28" s="320">
        <f t="shared" si="6"/>
        <v>6176</v>
      </c>
    </row>
    <row r="29" spans="1:12" s="25" customFormat="1" ht="12.75">
      <c r="A29" s="6" t="s">
        <v>53</v>
      </c>
      <c r="B29" s="14" t="s">
        <v>251</v>
      </c>
      <c r="C29" s="11">
        <f aca="true" t="shared" si="7" ref="C29:F35">SUM(C78,C128)</f>
        <v>20500</v>
      </c>
      <c r="D29" s="11">
        <f t="shared" si="7"/>
        <v>400</v>
      </c>
      <c r="E29" s="11">
        <f t="shared" si="7"/>
        <v>0</v>
      </c>
      <c r="F29" s="11">
        <f t="shared" si="7"/>
        <v>20900</v>
      </c>
      <c r="G29" s="6" t="s">
        <v>54</v>
      </c>
      <c r="H29" s="14" t="s">
        <v>254</v>
      </c>
      <c r="I29" s="11">
        <f t="shared" si="6"/>
        <v>18000</v>
      </c>
      <c r="J29" s="11">
        <f t="shared" si="6"/>
        <v>-18000</v>
      </c>
      <c r="K29" s="11">
        <f t="shared" si="6"/>
        <v>0</v>
      </c>
      <c r="L29" s="320">
        <f>SUM(L78,L128)</f>
        <v>0</v>
      </c>
    </row>
    <row r="30" spans="1:12" s="25" customFormat="1" ht="12.75">
      <c r="A30" s="15" t="s">
        <v>363</v>
      </c>
      <c r="B30" s="10" t="s">
        <v>476</v>
      </c>
      <c r="C30" s="13">
        <f t="shared" si="7"/>
        <v>0</v>
      </c>
      <c r="D30" s="13">
        <f t="shared" si="7"/>
        <v>0</v>
      </c>
      <c r="E30" s="13">
        <f t="shared" si="7"/>
        <v>0</v>
      </c>
      <c r="F30" s="13">
        <f aca="true" t="shared" si="8" ref="F30:F36">SUM(F79,F129)</f>
        <v>0</v>
      </c>
      <c r="G30" s="6" t="s">
        <v>55</v>
      </c>
      <c r="H30" s="14" t="s">
        <v>255</v>
      </c>
      <c r="I30" s="11">
        <f t="shared" si="6"/>
        <v>350000</v>
      </c>
      <c r="J30" s="11">
        <f t="shared" si="6"/>
        <v>873</v>
      </c>
      <c r="K30" s="11">
        <f t="shared" si="6"/>
        <v>2000</v>
      </c>
      <c r="L30" s="320">
        <f>SUM(L79,L129)</f>
        <v>352873</v>
      </c>
    </row>
    <row r="31" spans="1:12" s="25" customFormat="1" ht="12.75">
      <c r="A31" s="15" t="s">
        <v>364</v>
      </c>
      <c r="B31" s="241" t="s">
        <v>365</v>
      </c>
      <c r="C31" s="13">
        <f t="shared" si="7"/>
        <v>18500</v>
      </c>
      <c r="D31" s="13">
        <f t="shared" si="7"/>
        <v>0</v>
      </c>
      <c r="E31" s="13">
        <f t="shared" si="7"/>
        <v>0</v>
      </c>
      <c r="F31" s="13">
        <f t="shared" si="8"/>
        <v>18500</v>
      </c>
      <c r="G31" s="6" t="s">
        <v>56</v>
      </c>
      <c r="H31" s="2" t="s">
        <v>366</v>
      </c>
      <c r="I31" s="11">
        <f t="shared" si="6"/>
        <v>0</v>
      </c>
      <c r="J31" s="11">
        <f t="shared" si="6"/>
        <v>21289</v>
      </c>
      <c r="K31" s="11">
        <f t="shared" si="6"/>
        <v>0</v>
      </c>
      <c r="L31" s="320">
        <f>SUM(L80,L130)</f>
        <v>21289</v>
      </c>
    </row>
    <row r="32" spans="1:12" s="25" customFormat="1" ht="12.75">
      <c r="A32" s="15" t="s">
        <v>367</v>
      </c>
      <c r="B32" s="241" t="s">
        <v>368</v>
      </c>
      <c r="C32" s="13">
        <f t="shared" si="7"/>
        <v>2000</v>
      </c>
      <c r="D32" s="13">
        <f t="shared" si="7"/>
        <v>400</v>
      </c>
      <c r="E32" s="13">
        <f t="shared" si="7"/>
        <v>0</v>
      </c>
      <c r="F32" s="13">
        <f t="shared" si="8"/>
        <v>2400</v>
      </c>
      <c r="G32" s="7" t="s">
        <v>89</v>
      </c>
      <c r="H32" s="10" t="s">
        <v>487</v>
      </c>
      <c r="I32" s="13">
        <f t="shared" si="6"/>
        <v>0</v>
      </c>
      <c r="J32" s="13">
        <f t="shared" si="6"/>
        <v>140</v>
      </c>
      <c r="K32" s="13">
        <f t="shared" si="6"/>
        <v>0</v>
      </c>
      <c r="L32" s="351">
        <f>SUM(L81,L131)</f>
        <v>140</v>
      </c>
    </row>
    <row r="33" spans="1:12" s="25" customFormat="1" ht="12.75">
      <c r="A33" s="6" t="s">
        <v>54</v>
      </c>
      <c r="B33" s="14" t="s">
        <v>369</v>
      </c>
      <c r="C33" s="11">
        <f t="shared" si="7"/>
        <v>325000</v>
      </c>
      <c r="D33" s="11">
        <f t="shared" si="7"/>
        <v>66813</v>
      </c>
      <c r="E33" s="11">
        <f t="shared" si="7"/>
        <v>-1</v>
      </c>
      <c r="F33" s="11">
        <f t="shared" si="8"/>
        <v>391812</v>
      </c>
      <c r="G33" s="8" t="s">
        <v>90</v>
      </c>
      <c r="H33" s="10" t="s">
        <v>503</v>
      </c>
      <c r="I33" s="13">
        <f t="shared" si="6"/>
        <v>0</v>
      </c>
      <c r="J33" s="13">
        <f t="shared" si="6"/>
        <v>21149</v>
      </c>
      <c r="K33" s="13">
        <f t="shared" si="6"/>
        <v>0</v>
      </c>
      <c r="L33" s="351">
        <f>SUM(L82,L132)</f>
        <v>21149</v>
      </c>
    </row>
    <row r="34" spans="1:12" s="25" customFormat="1" ht="12.75">
      <c r="A34" s="15" t="s">
        <v>370</v>
      </c>
      <c r="B34" s="239" t="s">
        <v>371</v>
      </c>
      <c r="C34" s="13">
        <f t="shared" si="7"/>
        <v>0</v>
      </c>
      <c r="D34" s="13">
        <f t="shared" si="7"/>
        <v>45051</v>
      </c>
      <c r="E34" s="13">
        <f t="shared" si="7"/>
        <v>-1</v>
      </c>
      <c r="F34" s="13">
        <f t="shared" si="8"/>
        <v>45050</v>
      </c>
      <c r="G34" s="412"/>
      <c r="H34" s="413"/>
      <c r="I34" s="413"/>
      <c r="J34" s="413"/>
      <c r="K34" s="413"/>
      <c r="L34" s="414"/>
    </row>
    <row r="35" spans="1:12" s="25" customFormat="1" ht="12.75">
      <c r="A35" s="15" t="s">
        <v>250</v>
      </c>
      <c r="B35" s="239" t="s">
        <v>504</v>
      </c>
      <c r="C35" s="13">
        <f t="shared" si="7"/>
        <v>325000</v>
      </c>
      <c r="D35" s="13">
        <f t="shared" si="7"/>
        <v>21762</v>
      </c>
      <c r="E35" s="13">
        <f t="shared" si="7"/>
        <v>0</v>
      </c>
      <c r="F35" s="13">
        <f t="shared" si="8"/>
        <v>346762</v>
      </c>
      <c r="G35" s="415"/>
      <c r="H35" s="416"/>
      <c r="I35" s="416"/>
      <c r="J35" s="416"/>
      <c r="K35" s="416"/>
      <c r="L35" s="417"/>
    </row>
    <row r="36" spans="1:12" s="25" customFormat="1" ht="12.75">
      <c r="A36" s="16" t="s">
        <v>55</v>
      </c>
      <c r="B36" s="14" t="s">
        <v>252</v>
      </c>
      <c r="C36" s="11"/>
      <c r="D36" s="11">
        <f>SUM(D85,D134)</f>
        <v>0</v>
      </c>
      <c r="E36" s="11">
        <f>SUM(E85,E134)</f>
        <v>0</v>
      </c>
      <c r="F36" s="11">
        <f t="shared" si="8"/>
        <v>0</v>
      </c>
      <c r="G36" s="418"/>
      <c r="H36" s="419"/>
      <c r="I36" s="419"/>
      <c r="J36" s="419"/>
      <c r="K36" s="419"/>
      <c r="L36" s="420"/>
    </row>
    <row r="37" spans="1:12" s="27" customFormat="1" ht="15" customHeight="1">
      <c r="A37" s="393" t="s">
        <v>131</v>
      </c>
      <c r="B37" s="394"/>
      <c r="C37" s="30">
        <f aca="true" t="shared" si="9" ref="C37:F38">SUM(C86,C136)</f>
        <v>345500</v>
      </c>
      <c r="D37" s="30">
        <f t="shared" si="9"/>
        <v>67213</v>
      </c>
      <c r="E37" s="30">
        <f t="shared" si="9"/>
        <v>-1</v>
      </c>
      <c r="F37" s="30">
        <f t="shared" si="9"/>
        <v>412712</v>
      </c>
      <c r="G37" s="391" t="s">
        <v>132</v>
      </c>
      <c r="H37" s="392"/>
      <c r="I37" s="317">
        <f>SUM(I86,I136)</f>
        <v>374000</v>
      </c>
      <c r="J37" s="317">
        <f>SUM(J86,J136)</f>
        <v>4339</v>
      </c>
      <c r="K37" s="317">
        <f>SUM(K86,K136)</f>
        <v>1999</v>
      </c>
      <c r="L37" s="317">
        <f>SUM(L86,L136)</f>
        <v>380338</v>
      </c>
    </row>
    <row r="38" spans="1:12" s="26" customFormat="1" ht="13.5">
      <c r="A38" s="440" t="s">
        <v>372</v>
      </c>
      <c r="B38" s="441"/>
      <c r="C38" s="240">
        <f t="shared" si="9"/>
        <v>28500</v>
      </c>
      <c r="D38" s="240">
        <f t="shared" si="9"/>
        <v>-62874</v>
      </c>
      <c r="E38" s="240">
        <f t="shared" si="9"/>
        <v>2000</v>
      </c>
      <c r="F38" s="240">
        <f t="shared" si="9"/>
        <v>-32374</v>
      </c>
      <c r="G38" s="412"/>
      <c r="H38" s="413"/>
      <c r="I38" s="413"/>
      <c r="J38" s="413"/>
      <c r="K38" s="413"/>
      <c r="L38" s="414"/>
    </row>
    <row r="39" spans="1:12" s="26" customFormat="1" ht="13.5">
      <c r="A39" s="440"/>
      <c r="B39" s="466"/>
      <c r="C39" s="466"/>
      <c r="D39" s="466"/>
      <c r="E39" s="466"/>
      <c r="F39" s="441"/>
      <c r="G39" s="415"/>
      <c r="H39" s="416"/>
      <c r="I39" s="416"/>
      <c r="J39" s="416"/>
      <c r="K39" s="416"/>
      <c r="L39" s="417"/>
    </row>
    <row r="40" spans="1:12" s="25" customFormat="1" ht="12.75">
      <c r="A40" s="321" t="s">
        <v>56</v>
      </c>
      <c r="B40" s="319" t="s">
        <v>373</v>
      </c>
      <c r="C40" s="320">
        <f aca="true" t="shared" si="10" ref="C40:F47">SUM(C89,C139)</f>
        <v>53374</v>
      </c>
      <c r="D40" s="320">
        <f t="shared" si="10"/>
        <v>-19155</v>
      </c>
      <c r="E40" s="320">
        <f t="shared" si="10"/>
        <v>2000</v>
      </c>
      <c r="F40" s="320">
        <f t="shared" si="10"/>
        <v>36219</v>
      </c>
      <c r="G40" s="415"/>
      <c r="H40" s="416"/>
      <c r="I40" s="416"/>
      <c r="J40" s="416"/>
      <c r="K40" s="416"/>
      <c r="L40" s="417"/>
    </row>
    <row r="41" spans="1:12" s="25" customFormat="1" ht="12.75">
      <c r="A41" s="15" t="s">
        <v>82</v>
      </c>
      <c r="B41" s="239" t="s">
        <v>374</v>
      </c>
      <c r="C41" s="13">
        <f t="shared" si="10"/>
        <v>0</v>
      </c>
      <c r="D41" s="13">
        <f t="shared" si="10"/>
        <v>0</v>
      </c>
      <c r="E41" s="13">
        <f t="shared" si="10"/>
        <v>0</v>
      </c>
      <c r="F41" s="351">
        <f aca="true" t="shared" si="11" ref="F41:F47">SUM(F90,F140)</f>
        <v>0</v>
      </c>
      <c r="G41" s="418"/>
      <c r="H41" s="419"/>
      <c r="I41" s="419"/>
      <c r="J41" s="419"/>
      <c r="K41" s="419"/>
      <c r="L41" s="420"/>
    </row>
    <row r="42" spans="1:12" s="25" customFormat="1" ht="12.75">
      <c r="A42" s="15" t="s">
        <v>83</v>
      </c>
      <c r="B42" s="239" t="s">
        <v>375</v>
      </c>
      <c r="C42" s="13">
        <f t="shared" si="10"/>
        <v>53374</v>
      </c>
      <c r="D42" s="13">
        <f t="shared" si="10"/>
        <v>-19155</v>
      </c>
      <c r="E42" s="13">
        <f t="shared" si="10"/>
        <v>2000</v>
      </c>
      <c r="F42" s="351">
        <f t="shared" si="11"/>
        <v>36219</v>
      </c>
      <c r="G42" s="318" t="s">
        <v>62</v>
      </c>
      <c r="H42" s="319" t="s">
        <v>256</v>
      </c>
      <c r="I42" s="320">
        <f aca="true" t="shared" si="12" ref="I42:L44">SUM(I91,I141)</f>
        <v>24874</v>
      </c>
      <c r="J42" s="320">
        <f t="shared" si="12"/>
        <v>43719</v>
      </c>
      <c r="K42" s="320">
        <f t="shared" si="12"/>
        <v>0</v>
      </c>
      <c r="L42" s="320">
        <f t="shared" si="12"/>
        <v>68593</v>
      </c>
    </row>
    <row r="43" spans="1:12" s="25" customFormat="1" ht="12.75">
      <c r="A43" s="15" t="s">
        <v>84</v>
      </c>
      <c r="B43" s="239" t="s">
        <v>505</v>
      </c>
      <c r="C43" s="13">
        <f t="shared" si="10"/>
        <v>0</v>
      </c>
      <c r="D43" s="13">
        <f t="shared" si="10"/>
        <v>0</v>
      </c>
      <c r="E43" s="13">
        <f t="shared" si="10"/>
        <v>0</v>
      </c>
      <c r="F43" s="351">
        <f t="shared" si="11"/>
        <v>0</v>
      </c>
      <c r="G43" s="323" t="s">
        <v>86</v>
      </c>
      <c r="H43" s="10" t="s">
        <v>501</v>
      </c>
      <c r="I43" s="24">
        <f t="shared" si="12"/>
        <v>24874</v>
      </c>
      <c r="J43" s="24">
        <f t="shared" si="12"/>
        <v>23719</v>
      </c>
      <c r="K43" s="24">
        <f t="shared" si="12"/>
        <v>0</v>
      </c>
      <c r="L43" s="351">
        <f>SUM(L92,L142)</f>
        <v>48593</v>
      </c>
    </row>
    <row r="44" spans="1:12" s="25" customFormat="1" ht="13.5">
      <c r="A44" s="437" t="s">
        <v>126</v>
      </c>
      <c r="B44" s="437"/>
      <c r="C44" s="243">
        <f t="shared" si="10"/>
        <v>28500</v>
      </c>
      <c r="D44" s="243">
        <f t="shared" si="10"/>
        <v>-62874</v>
      </c>
      <c r="E44" s="243">
        <f t="shared" si="10"/>
        <v>2000</v>
      </c>
      <c r="F44" s="354">
        <f t="shared" si="11"/>
        <v>-32374</v>
      </c>
      <c r="G44" s="323" t="s">
        <v>486</v>
      </c>
      <c r="H44" s="352" t="s">
        <v>502</v>
      </c>
      <c r="I44" s="24">
        <f t="shared" si="12"/>
        <v>0</v>
      </c>
      <c r="J44" s="24">
        <f t="shared" si="12"/>
        <v>20000</v>
      </c>
      <c r="K44" s="24">
        <f t="shared" si="12"/>
        <v>0</v>
      </c>
      <c r="L44" s="353">
        <f>SUM(L93,L143)</f>
        <v>20000</v>
      </c>
    </row>
    <row r="45" spans="1:12" s="242" customFormat="1" ht="12.75">
      <c r="A45" s="407" t="s">
        <v>75</v>
      </c>
      <c r="B45" s="408"/>
      <c r="C45" s="138">
        <f t="shared" si="10"/>
        <v>398874</v>
      </c>
      <c r="D45" s="138">
        <f t="shared" si="10"/>
        <v>48058</v>
      </c>
      <c r="E45" s="138">
        <f t="shared" si="10"/>
        <v>1999</v>
      </c>
      <c r="F45" s="324">
        <f t="shared" si="11"/>
        <v>448931</v>
      </c>
      <c r="G45" s="432" t="s">
        <v>76</v>
      </c>
      <c r="H45" s="432"/>
      <c r="I45" s="138">
        <f aca="true" t="shared" si="13" ref="I45:L46">SUM(I94,I144)</f>
        <v>398874</v>
      </c>
      <c r="J45" s="138">
        <f t="shared" si="13"/>
        <v>48058</v>
      </c>
      <c r="K45" s="138">
        <f t="shared" si="13"/>
        <v>1999</v>
      </c>
      <c r="L45" s="138">
        <f t="shared" si="13"/>
        <v>448931</v>
      </c>
    </row>
    <row r="46" spans="1:12" s="242" customFormat="1" ht="12.75">
      <c r="A46" s="393" t="s">
        <v>77</v>
      </c>
      <c r="B46" s="394"/>
      <c r="C46" s="30">
        <f t="shared" si="10"/>
        <v>893553</v>
      </c>
      <c r="D46" s="30">
        <f t="shared" si="10"/>
        <v>285586</v>
      </c>
      <c r="E46" s="30">
        <f t="shared" si="10"/>
        <v>86587</v>
      </c>
      <c r="F46" s="317">
        <f t="shared" si="11"/>
        <v>1265726</v>
      </c>
      <c r="G46" s="404" t="s">
        <v>79</v>
      </c>
      <c r="H46" s="405"/>
      <c r="I46" s="31">
        <f t="shared" si="13"/>
        <v>944006</v>
      </c>
      <c r="J46" s="31">
        <f t="shared" si="13"/>
        <v>225356</v>
      </c>
      <c r="K46" s="31">
        <f t="shared" si="13"/>
        <v>88587</v>
      </c>
      <c r="L46" s="317">
        <f t="shared" si="13"/>
        <v>1257949</v>
      </c>
    </row>
    <row r="47" spans="1:12" s="242" customFormat="1" ht="12.75">
      <c r="A47" s="438" t="s">
        <v>376</v>
      </c>
      <c r="B47" s="439"/>
      <c r="C47" s="11">
        <f t="shared" si="10"/>
        <v>50453</v>
      </c>
      <c r="D47" s="11">
        <f t="shared" si="10"/>
        <v>-60230</v>
      </c>
      <c r="E47" s="11">
        <f t="shared" si="10"/>
        <v>2000</v>
      </c>
      <c r="F47" s="320">
        <f t="shared" si="11"/>
        <v>-7777</v>
      </c>
      <c r="G47" s="421"/>
      <c r="H47" s="422"/>
      <c r="I47" s="422"/>
      <c r="J47" s="422"/>
      <c r="K47" s="422"/>
      <c r="L47" s="423"/>
    </row>
    <row r="48" spans="1:12" s="242" customFormat="1" ht="12.75">
      <c r="A48" s="438" t="s">
        <v>78</v>
      </c>
      <c r="B48" s="439"/>
      <c r="C48" s="11">
        <f>SUM(C97,C147)-308342</f>
        <v>78304</v>
      </c>
      <c r="D48" s="11">
        <f>SUM(D97,D147)-10400</f>
        <v>-16511</v>
      </c>
      <c r="E48" s="11">
        <f>SUM(E97,E147)-8633</f>
        <v>2000</v>
      </c>
      <c r="F48" s="320">
        <f>SUM(F97,F147)-327375</f>
        <v>63793</v>
      </c>
      <c r="G48" s="395" t="s">
        <v>78</v>
      </c>
      <c r="H48" s="396"/>
      <c r="I48" s="320">
        <f>SUM(I97,I147)-308342</f>
        <v>27851</v>
      </c>
      <c r="J48" s="320">
        <f>SUM(J97,J147)-10400</f>
        <v>43719</v>
      </c>
      <c r="K48" s="320">
        <f>SUM(K97,K147)-8633</f>
        <v>0</v>
      </c>
      <c r="L48" s="320">
        <f>SUM(L97,L147)-327375</f>
        <v>71570</v>
      </c>
    </row>
    <row r="49" spans="1:12" s="242" customFormat="1" ht="26.25" customHeight="1">
      <c r="A49" s="399" t="s">
        <v>49</v>
      </c>
      <c r="B49" s="400"/>
      <c r="C49" s="315">
        <f>SUM(C98,C148)-308342</f>
        <v>971857</v>
      </c>
      <c r="D49" s="315">
        <f>SUM(D98,D148)-10400</f>
        <v>269075</v>
      </c>
      <c r="E49" s="315">
        <f>SUM(E98,E148)-8633</f>
        <v>88587</v>
      </c>
      <c r="F49" s="355">
        <f>SUM(F98,F148)-327375</f>
        <v>1329519</v>
      </c>
      <c r="G49" s="399" t="s">
        <v>50</v>
      </c>
      <c r="H49" s="400"/>
      <c r="I49" s="315">
        <f>SUM(I98,I148)-308342</f>
        <v>971857</v>
      </c>
      <c r="J49" s="315">
        <f>SUM(J98,J148)-10400</f>
        <v>269075</v>
      </c>
      <c r="K49" s="315">
        <f>SUM(K98,K148)-8633</f>
        <v>88587</v>
      </c>
      <c r="L49" s="315">
        <f>SUM(L98,L148)-327375</f>
        <v>1329519</v>
      </c>
    </row>
    <row r="50" spans="1:12" ht="15">
      <c r="A50" s="406" t="s">
        <v>244</v>
      </c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308"/>
    </row>
    <row r="51" spans="1:12" ht="15">
      <c r="A51" s="406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308"/>
    </row>
    <row r="52" spans="1:12" ht="15">
      <c r="A52" s="3" t="s">
        <v>133</v>
      </c>
      <c r="I52" s="372" t="s">
        <v>381</v>
      </c>
      <c r="J52" s="372"/>
      <c r="K52" s="372"/>
      <c r="L52" s="142" t="s">
        <v>116</v>
      </c>
    </row>
    <row r="53" spans="1:12" ht="12.75" customHeight="1">
      <c r="A53" s="433" t="s">
        <v>65</v>
      </c>
      <c r="B53" s="435" t="s">
        <v>61</v>
      </c>
      <c r="C53" s="388" t="s">
        <v>14</v>
      </c>
      <c r="D53" s="388" t="s">
        <v>483</v>
      </c>
      <c r="E53" s="388" t="s">
        <v>484</v>
      </c>
      <c r="F53" s="388" t="s">
        <v>485</v>
      </c>
      <c r="G53" s="433" t="s">
        <v>65</v>
      </c>
      <c r="H53" s="435" t="s">
        <v>66</v>
      </c>
      <c r="I53" s="388" t="s">
        <v>14</v>
      </c>
      <c r="J53" s="388" t="s">
        <v>483</v>
      </c>
      <c r="K53" s="388" t="s">
        <v>484</v>
      </c>
      <c r="L53" s="388" t="s">
        <v>485</v>
      </c>
    </row>
    <row r="54" spans="1:12" ht="12.75">
      <c r="A54" s="433"/>
      <c r="B54" s="435"/>
      <c r="C54" s="397"/>
      <c r="D54" s="397"/>
      <c r="E54" s="397"/>
      <c r="F54" s="389"/>
      <c r="G54" s="433"/>
      <c r="H54" s="435"/>
      <c r="I54" s="397"/>
      <c r="J54" s="397"/>
      <c r="K54" s="397"/>
      <c r="L54" s="389"/>
    </row>
    <row r="55" spans="1:12" ht="31.5" customHeight="1">
      <c r="A55" s="434"/>
      <c r="B55" s="436"/>
      <c r="C55" s="398"/>
      <c r="D55" s="398"/>
      <c r="E55" s="398"/>
      <c r="F55" s="390"/>
      <c r="G55" s="434"/>
      <c r="H55" s="436"/>
      <c r="I55" s="398"/>
      <c r="J55" s="398"/>
      <c r="K55" s="398"/>
      <c r="L55" s="390"/>
    </row>
    <row r="56" spans="1:12" ht="22.5" customHeight="1">
      <c r="A56" s="399" t="s">
        <v>31</v>
      </c>
      <c r="B56" s="401"/>
      <c r="C56" s="401"/>
      <c r="D56" s="401"/>
      <c r="E56" s="401"/>
      <c r="F56" s="314"/>
      <c r="G56" s="399" t="s">
        <v>33</v>
      </c>
      <c r="H56" s="401"/>
      <c r="I56" s="401"/>
      <c r="J56" s="401"/>
      <c r="K56" s="401"/>
      <c r="L56" s="400"/>
    </row>
    <row r="57" spans="1:12" ht="12.75">
      <c r="A57" s="6" t="s">
        <v>53</v>
      </c>
      <c r="B57" s="2" t="s">
        <v>122</v>
      </c>
      <c r="C57" s="11">
        <v>2225</v>
      </c>
      <c r="D57" s="11">
        <v>6065</v>
      </c>
      <c r="E57" s="11">
        <v>38190</v>
      </c>
      <c r="F57" s="11">
        <f>C57+D57+E57</f>
        <v>46480</v>
      </c>
      <c r="G57" s="321" t="s">
        <v>53</v>
      </c>
      <c r="H57" s="322" t="s">
        <v>127</v>
      </c>
      <c r="I57" s="320">
        <v>39872</v>
      </c>
      <c r="J57" s="320">
        <v>73408</v>
      </c>
      <c r="K57" s="320"/>
      <c r="L57" s="11">
        <f>I57+J57+K57</f>
        <v>113280</v>
      </c>
    </row>
    <row r="58" spans="1:12" ht="12.75">
      <c r="A58" s="6" t="s">
        <v>54</v>
      </c>
      <c r="B58" s="2" t="s">
        <v>121</v>
      </c>
      <c r="C58" s="11">
        <f>SUM(C59:C61)</f>
        <v>110000</v>
      </c>
      <c r="D58" s="11">
        <f>SUM(D59:D61)</f>
        <v>0</v>
      </c>
      <c r="E58" s="11">
        <f>SUM(E59:E61)</f>
        <v>0</v>
      </c>
      <c r="F58" s="11">
        <f aca="true" t="shared" si="14" ref="F58:F68">C58+D58+E58</f>
        <v>110000</v>
      </c>
      <c r="G58" s="6" t="s">
        <v>54</v>
      </c>
      <c r="H58" s="14" t="s">
        <v>343</v>
      </c>
      <c r="I58" s="11">
        <v>10765</v>
      </c>
      <c r="J58" s="11">
        <v>19822</v>
      </c>
      <c r="K58" s="11"/>
      <c r="L58" s="11">
        <f aca="true" t="shared" si="15" ref="L58:L64">I58+J58+K58</f>
        <v>30587</v>
      </c>
    </row>
    <row r="59" spans="1:13" ht="12.75">
      <c r="A59" s="8" t="s">
        <v>81</v>
      </c>
      <c r="B59" s="1" t="s">
        <v>123</v>
      </c>
      <c r="C59" s="13">
        <v>100000</v>
      </c>
      <c r="D59" s="13"/>
      <c r="E59" s="13"/>
      <c r="F59" s="13">
        <f t="shared" si="14"/>
        <v>100000</v>
      </c>
      <c r="G59" s="6" t="s">
        <v>55</v>
      </c>
      <c r="H59" s="14" t="s">
        <v>128</v>
      </c>
      <c r="I59" s="11">
        <v>85081</v>
      </c>
      <c r="J59" s="11">
        <v>46476</v>
      </c>
      <c r="K59" s="11">
        <v>37561</v>
      </c>
      <c r="L59" s="11">
        <f t="shared" si="15"/>
        <v>169118</v>
      </c>
      <c r="M59" s="58"/>
    </row>
    <row r="60" spans="1:12" ht="12.75">
      <c r="A60" s="8" t="s">
        <v>67</v>
      </c>
      <c r="B60" s="1" t="s">
        <v>71</v>
      </c>
      <c r="C60" s="13">
        <v>10000</v>
      </c>
      <c r="D60" s="13"/>
      <c r="E60" s="13"/>
      <c r="F60" s="13">
        <f t="shared" si="14"/>
        <v>10000</v>
      </c>
      <c r="G60" s="6" t="s">
        <v>56</v>
      </c>
      <c r="H60" s="14" t="s">
        <v>344</v>
      </c>
      <c r="I60" s="11">
        <f>SUM(I61+I62+I63)</f>
        <v>48800</v>
      </c>
      <c r="J60" s="11">
        <f>SUM(J61+J62+J63)</f>
        <v>-9234</v>
      </c>
      <c r="K60" s="11">
        <f>SUM(K61+K62+K63)</f>
        <v>2047</v>
      </c>
      <c r="L60" s="11">
        <f t="shared" si="15"/>
        <v>41613</v>
      </c>
    </row>
    <row r="61" spans="1:12" ht="12.75">
      <c r="A61" s="8" t="s">
        <v>70</v>
      </c>
      <c r="B61" s="1" t="s">
        <v>210</v>
      </c>
      <c r="C61" s="13"/>
      <c r="D61" s="13"/>
      <c r="E61" s="13"/>
      <c r="F61" s="13">
        <f t="shared" si="14"/>
        <v>0</v>
      </c>
      <c r="G61" s="15" t="s">
        <v>82</v>
      </c>
      <c r="H61" s="1" t="s">
        <v>345</v>
      </c>
      <c r="I61" s="13">
        <v>22281</v>
      </c>
      <c r="J61" s="13">
        <v>8924</v>
      </c>
      <c r="K61" s="13">
        <v>1284</v>
      </c>
      <c r="L61" s="13">
        <f t="shared" si="15"/>
        <v>32489</v>
      </c>
    </row>
    <row r="62" spans="1:12" ht="12.75">
      <c r="A62" s="9" t="s">
        <v>55</v>
      </c>
      <c r="B62" s="14" t="s">
        <v>346</v>
      </c>
      <c r="C62" s="11">
        <f>SUM(C63:C65)</f>
        <v>392022</v>
      </c>
      <c r="D62" s="11">
        <f>SUM(D63:D65)</f>
        <v>208533</v>
      </c>
      <c r="E62" s="11">
        <f>SUM(E63:E65)</f>
        <v>40886</v>
      </c>
      <c r="F62" s="11">
        <f t="shared" si="14"/>
        <v>641441</v>
      </c>
      <c r="G62" s="15" t="s">
        <v>83</v>
      </c>
      <c r="H62" s="1" t="s">
        <v>347</v>
      </c>
      <c r="I62" s="13">
        <v>1519</v>
      </c>
      <c r="J62" s="13">
        <v>2060</v>
      </c>
      <c r="K62" s="232">
        <v>50</v>
      </c>
      <c r="L62" s="13">
        <f t="shared" si="15"/>
        <v>3629</v>
      </c>
    </row>
    <row r="63" spans="1:12" ht="12.75">
      <c r="A63" s="15" t="s">
        <v>72</v>
      </c>
      <c r="B63" s="239" t="s">
        <v>348</v>
      </c>
      <c r="C63" s="13">
        <v>363737</v>
      </c>
      <c r="D63" s="13">
        <v>93652</v>
      </c>
      <c r="E63" s="13">
        <v>40786</v>
      </c>
      <c r="F63" s="13">
        <f t="shared" si="14"/>
        <v>498175</v>
      </c>
      <c r="G63" s="15" t="s">
        <v>84</v>
      </c>
      <c r="H63" s="1" t="s">
        <v>349</v>
      </c>
      <c r="I63" s="13">
        <v>25000</v>
      </c>
      <c r="J63" s="13">
        <v>-20218</v>
      </c>
      <c r="K63" s="13">
        <v>713</v>
      </c>
      <c r="L63" s="13">
        <f t="shared" si="15"/>
        <v>5495</v>
      </c>
    </row>
    <row r="64" spans="1:12" ht="12.75">
      <c r="A64" s="15" t="s">
        <v>87</v>
      </c>
      <c r="B64" s="1" t="s">
        <v>350</v>
      </c>
      <c r="C64" s="13"/>
      <c r="D64" s="13"/>
      <c r="E64" s="13"/>
      <c r="F64" s="13">
        <f t="shared" si="14"/>
        <v>0</v>
      </c>
      <c r="G64" s="16" t="s">
        <v>62</v>
      </c>
      <c r="H64" s="2" t="s">
        <v>45</v>
      </c>
      <c r="I64" s="11">
        <v>33340</v>
      </c>
      <c r="J64" s="11">
        <v>73726</v>
      </c>
      <c r="K64" s="11">
        <v>30835</v>
      </c>
      <c r="L64" s="11">
        <f t="shared" si="15"/>
        <v>137901</v>
      </c>
    </row>
    <row r="65" spans="1:12" ht="12.75">
      <c r="A65" s="15" t="s">
        <v>88</v>
      </c>
      <c r="B65" s="239" t="s">
        <v>351</v>
      </c>
      <c r="C65" s="13">
        <v>28285</v>
      </c>
      <c r="D65" s="13">
        <v>114881</v>
      </c>
      <c r="E65" s="13">
        <v>100</v>
      </c>
      <c r="F65" s="13">
        <f t="shared" si="14"/>
        <v>143266</v>
      </c>
      <c r="G65" s="382"/>
      <c r="H65" s="383"/>
      <c r="I65" s="383"/>
      <c r="J65" s="383"/>
      <c r="K65" s="383"/>
      <c r="L65" s="384"/>
    </row>
    <row r="66" spans="1:12" ht="12.75">
      <c r="A66" s="16" t="s">
        <v>56</v>
      </c>
      <c r="B66" s="14" t="s">
        <v>352</v>
      </c>
      <c r="C66" s="11"/>
      <c r="D66" s="11"/>
      <c r="E66" s="11"/>
      <c r="F66" s="11">
        <f t="shared" si="14"/>
        <v>0</v>
      </c>
      <c r="G66" s="385"/>
      <c r="H66" s="386"/>
      <c r="I66" s="386"/>
      <c r="J66" s="386"/>
      <c r="K66" s="386"/>
      <c r="L66" s="387"/>
    </row>
    <row r="67" spans="1:12" ht="12.75">
      <c r="A67" s="393" t="s">
        <v>124</v>
      </c>
      <c r="B67" s="394"/>
      <c r="C67" s="30">
        <f>SUM(C66+C62+C58+C57)</f>
        <v>504247</v>
      </c>
      <c r="D67" s="30">
        <f>SUM(D66+D62+D58+D57)</f>
        <v>214598</v>
      </c>
      <c r="E67" s="30">
        <f>SUM(E66+E62+E58+E57)</f>
        <v>79076</v>
      </c>
      <c r="F67" s="30">
        <f t="shared" si="14"/>
        <v>797921</v>
      </c>
      <c r="G67" s="391" t="s">
        <v>129</v>
      </c>
      <c r="H67" s="392"/>
      <c r="I67" s="317">
        <f>I57+I58+I59+I60+I64</f>
        <v>217858</v>
      </c>
      <c r="J67" s="317">
        <f>J57+J58+J59+J60+J64</f>
        <v>204198</v>
      </c>
      <c r="K67" s="317">
        <f>K57+K58+K59+K60+K64</f>
        <v>70443</v>
      </c>
      <c r="L67" s="30">
        <f>I67+J67+K67</f>
        <v>492499</v>
      </c>
    </row>
    <row r="68" spans="1:12" ht="13.5">
      <c r="A68" s="448" t="s">
        <v>353</v>
      </c>
      <c r="B68" s="449"/>
      <c r="C68" s="246">
        <f>I67-C67</f>
        <v>-286389</v>
      </c>
      <c r="D68" s="246">
        <f>J67-D67</f>
        <v>-10400</v>
      </c>
      <c r="E68" s="246">
        <f>K67-E67</f>
        <v>-8633</v>
      </c>
      <c r="F68" s="243">
        <f t="shared" si="14"/>
        <v>-305422</v>
      </c>
      <c r="G68" s="424"/>
      <c r="H68" s="425"/>
      <c r="I68" s="425"/>
      <c r="J68" s="425"/>
      <c r="K68" s="425"/>
      <c r="L68" s="426"/>
    </row>
    <row r="69" spans="1:12" ht="12.75">
      <c r="A69" s="438"/>
      <c r="B69" s="461"/>
      <c r="C69" s="461"/>
      <c r="D69" s="461"/>
      <c r="E69" s="461"/>
      <c r="F69" s="439"/>
      <c r="G69" s="427"/>
      <c r="H69" s="428"/>
      <c r="I69" s="428"/>
      <c r="J69" s="428"/>
      <c r="K69" s="428"/>
      <c r="L69" s="429"/>
    </row>
    <row r="70" spans="1:12" ht="12.75">
      <c r="A70" s="321" t="s">
        <v>62</v>
      </c>
      <c r="B70" s="322" t="s">
        <v>354</v>
      </c>
      <c r="C70" s="320">
        <f>C71+C72+C73</f>
        <v>24930</v>
      </c>
      <c r="D70" s="320">
        <f>D71+D72+D73</f>
        <v>0</v>
      </c>
      <c r="E70" s="320">
        <f>E71+E72+E73</f>
        <v>0</v>
      </c>
      <c r="F70" s="11">
        <f aca="true" t="shared" si="16" ref="F70:F75">C70+D70+E70</f>
        <v>24930</v>
      </c>
      <c r="G70" s="427"/>
      <c r="H70" s="428"/>
      <c r="I70" s="428"/>
      <c r="J70" s="428"/>
      <c r="K70" s="428"/>
      <c r="L70" s="429"/>
    </row>
    <row r="71" spans="1:12" ht="12.75">
      <c r="A71" s="15" t="s">
        <v>355</v>
      </c>
      <c r="B71" s="10" t="s">
        <v>356</v>
      </c>
      <c r="C71" s="13"/>
      <c r="D71" s="13"/>
      <c r="E71" s="13"/>
      <c r="F71" s="13">
        <f t="shared" si="16"/>
        <v>0</v>
      </c>
      <c r="G71" s="430"/>
      <c r="H71" s="372"/>
      <c r="I71" s="372"/>
      <c r="J71" s="372"/>
      <c r="K71" s="372"/>
      <c r="L71" s="431"/>
    </row>
    <row r="72" spans="1:12" ht="12.75">
      <c r="A72" s="15" t="s">
        <v>357</v>
      </c>
      <c r="B72" s="1" t="s">
        <v>358</v>
      </c>
      <c r="C72" s="13"/>
      <c r="D72" s="13"/>
      <c r="E72" s="13"/>
      <c r="F72" s="13">
        <f t="shared" si="16"/>
        <v>0</v>
      </c>
      <c r="G72" s="318" t="s">
        <v>57</v>
      </c>
      <c r="H72" s="319" t="s">
        <v>253</v>
      </c>
      <c r="I72" s="320">
        <f>I73+I74</f>
        <v>311319</v>
      </c>
      <c r="J72" s="320">
        <f>J73+J74</f>
        <v>10400</v>
      </c>
      <c r="K72" s="320">
        <f>K73+K74</f>
        <v>8633</v>
      </c>
      <c r="L72" s="11">
        <f>I72+J72+K72</f>
        <v>330352</v>
      </c>
    </row>
    <row r="73" spans="1:12" ht="12.75">
      <c r="A73" s="15" t="s">
        <v>359</v>
      </c>
      <c r="B73" s="1" t="s">
        <v>360</v>
      </c>
      <c r="C73" s="13">
        <v>24930</v>
      </c>
      <c r="D73" s="13"/>
      <c r="E73" s="13"/>
      <c r="F73" s="13">
        <f t="shared" si="16"/>
        <v>24930</v>
      </c>
      <c r="G73" s="15" t="s">
        <v>580</v>
      </c>
      <c r="H73" s="1" t="s">
        <v>361</v>
      </c>
      <c r="I73" s="13">
        <v>308342</v>
      </c>
      <c r="J73" s="13">
        <v>10400</v>
      </c>
      <c r="K73" s="13">
        <v>8633</v>
      </c>
      <c r="L73" s="13">
        <f>I73+J73+K73</f>
        <v>327375</v>
      </c>
    </row>
    <row r="74" spans="1:12" ht="13.5">
      <c r="A74" s="437" t="s">
        <v>125</v>
      </c>
      <c r="B74" s="437"/>
      <c r="C74" s="243">
        <f>C70-I72</f>
        <v>-286389</v>
      </c>
      <c r="D74" s="243">
        <f>D70-J72</f>
        <v>-10400</v>
      </c>
      <c r="E74" s="243">
        <f>E70-K72</f>
        <v>-8633</v>
      </c>
      <c r="F74" s="243">
        <f t="shared" si="16"/>
        <v>-305422</v>
      </c>
      <c r="G74" s="15" t="s">
        <v>581</v>
      </c>
      <c r="H74" s="10" t="s">
        <v>362</v>
      </c>
      <c r="I74" s="244">
        <v>2977</v>
      </c>
      <c r="J74" s="245"/>
      <c r="K74" s="245"/>
      <c r="L74" s="13">
        <f>I74+J74+K74</f>
        <v>2977</v>
      </c>
    </row>
    <row r="75" spans="1:12" ht="12.75">
      <c r="A75" s="407" t="s">
        <v>73</v>
      </c>
      <c r="B75" s="408"/>
      <c r="C75" s="138">
        <f>SUM(C67,C70,C72)</f>
        <v>529177</v>
      </c>
      <c r="D75" s="138">
        <f>SUM(D67,D70,D72)</f>
        <v>214598</v>
      </c>
      <c r="E75" s="138">
        <f>SUM(E67,E70,E72)</f>
        <v>79076</v>
      </c>
      <c r="F75" s="138">
        <f t="shared" si="16"/>
        <v>822851</v>
      </c>
      <c r="G75" s="407" t="s">
        <v>74</v>
      </c>
      <c r="H75" s="408"/>
      <c r="I75" s="138">
        <f>SUM(I67,I72)</f>
        <v>529177</v>
      </c>
      <c r="J75" s="138">
        <f>SUM(J67,J72)</f>
        <v>214598</v>
      </c>
      <c r="K75" s="138">
        <f>SUM(K67,K72)</f>
        <v>79076</v>
      </c>
      <c r="L75" s="138">
        <f>I75+J75+K75</f>
        <v>822851</v>
      </c>
    </row>
    <row r="76" spans="1:12" ht="21" customHeight="1">
      <c r="A76" s="399" t="s">
        <v>32</v>
      </c>
      <c r="B76" s="401"/>
      <c r="C76" s="401"/>
      <c r="D76" s="401"/>
      <c r="E76" s="401"/>
      <c r="F76" s="314"/>
      <c r="G76" s="399" t="s">
        <v>34</v>
      </c>
      <c r="H76" s="401"/>
      <c r="I76" s="401"/>
      <c r="J76" s="401"/>
      <c r="K76" s="401"/>
      <c r="L76" s="400"/>
    </row>
    <row r="77" spans="1:12" ht="12.75">
      <c r="A77" s="445"/>
      <c r="B77" s="446"/>
      <c r="C77" s="446"/>
      <c r="D77" s="446"/>
      <c r="E77" s="446"/>
      <c r="F77" s="447"/>
      <c r="G77" s="321" t="s">
        <v>53</v>
      </c>
      <c r="H77" s="322" t="s">
        <v>130</v>
      </c>
      <c r="I77" s="320">
        <v>6000</v>
      </c>
      <c r="J77" s="320">
        <v>177</v>
      </c>
      <c r="K77" s="320">
        <v>-1</v>
      </c>
      <c r="L77" s="11">
        <f aca="true" t="shared" si="17" ref="L77:L82">I77+J77+K77</f>
        <v>6176</v>
      </c>
    </row>
    <row r="78" spans="1:12" ht="12.75">
      <c r="A78" s="6" t="s">
        <v>53</v>
      </c>
      <c r="B78" s="14" t="s">
        <v>251</v>
      </c>
      <c r="C78" s="11">
        <f>C79+C80+C81</f>
        <v>20500</v>
      </c>
      <c r="D78" s="11">
        <f>D79+D80+D81</f>
        <v>400</v>
      </c>
      <c r="E78" s="11">
        <f>E79+E80+E81</f>
        <v>0</v>
      </c>
      <c r="F78" s="11">
        <f>C78+D78+E78</f>
        <v>20900</v>
      </c>
      <c r="G78" s="6" t="s">
        <v>54</v>
      </c>
      <c r="H78" s="14" t="s">
        <v>254</v>
      </c>
      <c r="I78" s="11">
        <v>18000</v>
      </c>
      <c r="J78" s="11">
        <v>-18000</v>
      </c>
      <c r="K78" s="11"/>
      <c r="L78" s="11">
        <f t="shared" si="17"/>
        <v>0</v>
      </c>
    </row>
    <row r="79" spans="1:12" ht="12.75">
      <c r="A79" s="15" t="s">
        <v>363</v>
      </c>
      <c r="B79" s="10" t="s">
        <v>476</v>
      </c>
      <c r="C79" s="13"/>
      <c r="D79" s="13"/>
      <c r="E79" s="13">
        <v>0</v>
      </c>
      <c r="F79" s="13">
        <f aca="true" t="shared" si="18" ref="F79:F87">C79+D79+E79</f>
        <v>0</v>
      </c>
      <c r="G79" s="6" t="s">
        <v>55</v>
      </c>
      <c r="H79" s="14" t="s">
        <v>255</v>
      </c>
      <c r="I79" s="11">
        <v>350000</v>
      </c>
      <c r="J79" s="11">
        <v>873</v>
      </c>
      <c r="K79" s="11">
        <v>2000</v>
      </c>
      <c r="L79" s="11">
        <f t="shared" si="17"/>
        <v>352873</v>
      </c>
    </row>
    <row r="80" spans="1:12" ht="12.75">
      <c r="A80" s="15" t="s">
        <v>364</v>
      </c>
      <c r="B80" s="241" t="s">
        <v>365</v>
      </c>
      <c r="C80" s="13">
        <v>18500</v>
      </c>
      <c r="D80" s="13"/>
      <c r="E80" s="13"/>
      <c r="F80" s="13">
        <f t="shared" si="18"/>
        <v>18500</v>
      </c>
      <c r="G80" s="6" t="s">
        <v>56</v>
      </c>
      <c r="H80" s="2" t="s">
        <v>366</v>
      </c>
      <c r="I80" s="11">
        <f>I81+I82</f>
        <v>0</v>
      </c>
      <c r="J80" s="11">
        <f>J81+J82</f>
        <v>21289</v>
      </c>
      <c r="K80" s="11">
        <f>K81+K82</f>
        <v>0</v>
      </c>
      <c r="L80" s="11">
        <f t="shared" si="17"/>
        <v>21289</v>
      </c>
    </row>
    <row r="81" spans="1:12" ht="12.75">
      <c r="A81" s="15" t="s">
        <v>367</v>
      </c>
      <c r="B81" s="241" t="s">
        <v>368</v>
      </c>
      <c r="C81" s="13">
        <v>2000</v>
      </c>
      <c r="D81" s="13">
        <v>400</v>
      </c>
      <c r="E81" s="13"/>
      <c r="F81" s="13">
        <f t="shared" si="18"/>
        <v>2400</v>
      </c>
      <c r="G81" s="7" t="s">
        <v>89</v>
      </c>
      <c r="H81" s="10" t="s">
        <v>487</v>
      </c>
      <c r="I81" s="13"/>
      <c r="J81" s="13">
        <v>140</v>
      </c>
      <c r="K81" s="13"/>
      <c r="L81" s="13">
        <f t="shared" si="17"/>
        <v>140</v>
      </c>
    </row>
    <row r="82" spans="1:12" ht="12.75">
      <c r="A82" s="6" t="s">
        <v>54</v>
      </c>
      <c r="B82" s="14" t="s">
        <v>369</v>
      </c>
      <c r="C82" s="11">
        <f>C83+C84</f>
        <v>325000</v>
      </c>
      <c r="D82" s="11">
        <f>D83+D84</f>
        <v>66813</v>
      </c>
      <c r="E82" s="11">
        <f>E83+E84</f>
        <v>-1</v>
      </c>
      <c r="F82" s="11">
        <f t="shared" si="18"/>
        <v>391812</v>
      </c>
      <c r="G82" s="8" t="s">
        <v>90</v>
      </c>
      <c r="H82" s="10" t="s">
        <v>503</v>
      </c>
      <c r="I82" s="13"/>
      <c r="J82" s="13">
        <v>21149</v>
      </c>
      <c r="K82" s="13"/>
      <c r="L82" s="13">
        <f t="shared" si="17"/>
        <v>21149</v>
      </c>
    </row>
    <row r="83" spans="1:12" ht="12.75">
      <c r="A83" s="15" t="s">
        <v>370</v>
      </c>
      <c r="B83" s="239" t="s">
        <v>371</v>
      </c>
      <c r="C83" s="13"/>
      <c r="D83" s="13">
        <v>45051</v>
      </c>
      <c r="E83" s="13">
        <v>-1</v>
      </c>
      <c r="F83" s="13">
        <f t="shared" si="18"/>
        <v>45050</v>
      </c>
      <c r="G83" s="424"/>
      <c r="H83" s="425"/>
      <c r="I83" s="425"/>
      <c r="J83" s="425"/>
      <c r="K83" s="425"/>
      <c r="L83" s="426"/>
    </row>
    <row r="84" spans="1:12" ht="12.75">
      <c r="A84" s="15" t="s">
        <v>250</v>
      </c>
      <c r="B84" s="239" t="s">
        <v>504</v>
      </c>
      <c r="C84" s="13">
        <v>325000</v>
      </c>
      <c r="D84" s="13">
        <v>21762</v>
      </c>
      <c r="E84" s="13"/>
      <c r="F84" s="13">
        <f t="shared" si="18"/>
        <v>346762</v>
      </c>
      <c r="G84" s="427"/>
      <c r="H84" s="428"/>
      <c r="I84" s="428"/>
      <c r="J84" s="428"/>
      <c r="K84" s="428"/>
      <c r="L84" s="429"/>
    </row>
    <row r="85" spans="1:12" ht="12.75">
      <c r="A85" s="16" t="s">
        <v>55</v>
      </c>
      <c r="B85" s="14" t="s">
        <v>252</v>
      </c>
      <c r="C85" s="11"/>
      <c r="D85" s="11"/>
      <c r="E85" s="11"/>
      <c r="F85" s="11">
        <f t="shared" si="18"/>
        <v>0</v>
      </c>
      <c r="G85" s="430"/>
      <c r="H85" s="372"/>
      <c r="I85" s="372"/>
      <c r="J85" s="372"/>
      <c r="K85" s="372"/>
      <c r="L85" s="431"/>
    </row>
    <row r="86" spans="1:12" ht="12.75">
      <c r="A86" s="393" t="s">
        <v>131</v>
      </c>
      <c r="B86" s="394"/>
      <c r="C86" s="30">
        <f>C78+C82+C85</f>
        <v>345500</v>
      </c>
      <c r="D86" s="30">
        <f>D78+D82+D85</f>
        <v>67213</v>
      </c>
      <c r="E86" s="30">
        <f>E78+E82+E85</f>
        <v>-1</v>
      </c>
      <c r="F86" s="30">
        <f t="shared" si="18"/>
        <v>412712</v>
      </c>
      <c r="G86" s="391" t="s">
        <v>132</v>
      </c>
      <c r="H86" s="392"/>
      <c r="I86" s="317">
        <f>I77+I78+I79+I80</f>
        <v>374000</v>
      </c>
      <c r="J86" s="317">
        <f>J77+J78+J79+J80</f>
        <v>4339</v>
      </c>
      <c r="K86" s="317">
        <f>K77+K78+K79+K80</f>
        <v>1999</v>
      </c>
      <c r="L86" s="30">
        <f>I86+J86+K86</f>
        <v>380338</v>
      </c>
    </row>
    <row r="87" spans="1:12" ht="13.5">
      <c r="A87" s="440" t="s">
        <v>372</v>
      </c>
      <c r="B87" s="441"/>
      <c r="C87" s="243">
        <f>I86-C86</f>
        <v>28500</v>
      </c>
      <c r="D87" s="243">
        <f>J86-D86</f>
        <v>-62874</v>
      </c>
      <c r="E87" s="243">
        <f>K86-E86</f>
        <v>2000</v>
      </c>
      <c r="F87" s="243">
        <f t="shared" si="18"/>
        <v>-32374</v>
      </c>
      <c r="G87" s="450"/>
      <c r="H87" s="451"/>
      <c r="I87" s="451"/>
      <c r="J87" s="451"/>
      <c r="K87" s="451"/>
      <c r="L87" s="452"/>
    </row>
    <row r="88" spans="1:12" ht="12.75">
      <c r="A88" s="438"/>
      <c r="B88" s="461"/>
      <c r="C88" s="461"/>
      <c r="D88" s="461"/>
      <c r="E88" s="461"/>
      <c r="F88" s="439"/>
      <c r="G88" s="453"/>
      <c r="H88" s="454"/>
      <c r="I88" s="454"/>
      <c r="J88" s="454"/>
      <c r="K88" s="454"/>
      <c r="L88" s="455"/>
    </row>
    <row r="89" spans="1:12" ht="12.75">
      <c r="A89" s="321" t="s">
        <v>56</v>
      </c>
      <c r="B89" s="319" t="s">
        <v>373</v>
      </c>
      <c r="C89" s="320">
        <f>C90+C91+C92</f>
        <v>53374</v>
      </c>
      <c r="D89" s="320">
        <f>D90+D91+D92</f>
        <v>-19155</v>
      </c>
      <c r="E89" s="320">
        <f>E90+E91+E92</f>
        <v>2000</v>
      </c>
      <c r="F89" s="11">
        <f>C89+D89+E89</f>
        <v>36219</v>
      </c>
      <c r="G89" s="453"/>
      <c r="H89" s="454"/>
      <c r="I89" s="454"/>
      <c r="J89" s="454"/>
      <c r="K89" s="454"/>
      <c r="L89" s="455"/>
    </row>
    <row r="90" spans="1:12" ht="12.75">
      <c r="A90" s="15" t="s">
        <v>82</v>
      </c>
      <c r="B90" s="239" t="s">
        <v>374</v>
      </c>
      <c r="C90" s="13"/>
      <c r="D90" s="13"/>
      <c r="E90" s="13"/>
      <c r="F90" s="13">
        <f aca="true" t="shared" si="19" ref="F90:F98">C90+D90+E90</f>
        <v>0</v>
      </c>
      <c r="G90" s="456"/>
      <c r="H90" s="457"/>
      <c r="I90" s="457"/>
      <c r="J90" s="457"/>
      <c r="K90" s="457"/>
      <c r="L90" s="458"/>
    </row>
    <row r="91" spans="1:12" ht="12.75">
      <c r="A91" s="15" t="s">
        <v>83</v>
      </c>
      <c r="B91" s="239" t="s">
        <v>375</v>
      </c>
      <c r="C91" s="13">
        <v>53374</v>
      </c>
      <c r="D91" s="13">
        <v>-19155</v>
      </c>
      <c r="E91" s="13">
        <v>2000</v>
      </c>
      <c r="F91" s="13">
        <f t="shared" si="19"/>
        <v>36219</v>
      </c>
      <c r="G91" s="318" t="s">
        <v>62</v>
      </c>
      <c r="H91" s="319" t="s">
        <v>256</v>
      </c>
      <c r="I91" s="320">
        <f>I92+I93</f>
        <v>24874</v>
      </c>
      <c r="J91" s="320">
        <f>J92+J93</f>
        <v>43719</v>
      </c>
      <c r="K91" s="320">
        <f>K92+K93</f>
        <v>0</v>
      </c>
      <c r="L91" s="320">
        <f>L92+L93</f>
        <v>68593</v>
      </c>
    </row>
    <row r="92" spans="1:12" ht="12.75">
      <c r="A92" s="15" t="s">
        <v>84</v>
      </c>
      <c r="B92" s="239" t="s">
        <v>505</v>
      </c>
      <c r="C92" s="24"/>
      <c r="D92" s="24"/>
      <c r="E92" s="24"/>
      <c r="F92" s="13">
        <f t="shared" si="19"/>
        <v>0</v>
      </c>
      <c r="G92" s="15" t="s">
        <v>86</v>
      </c>
      <c r="H92" s="10" t="s">
        <v>501</v>
      </c>
      <c r="I92" s="24">
        <v>24874</v>
      </c>
      <c r="J92" s="24">
        <v>23719</v>
      </c>
      <c r="K92" s="24"/>
      <c r="L92" s="13">
        <f>I92+J92+K92</f>
        <v>48593</v>
      </c>
    </row>
    <row r="93" spans="1:12" ht="13.5">
      <c r="A93" s="437" t="s">
        <v>126</v>
      </c>
      <c r="B93" s="437"/>
      <c r="C93" s="246">
        <f>C91-I91</f>
        <v>28500</v>
      </c>
      <c r="D93" s="246">
        <f>D91-J91</f>
        <v>-62874</v>
      </c>
      <c r="E93" s="246">
        <f>E91-K91</f>
        <v>2000</v>
      </c>
      <c r="F93" s="243">
        <f t="shared" si="19"/>
        <v>-32374</v>
      </c>
      <c r="G93" s="15" t="s">
        <v>486</v>
      </c>
      <c r="H93" s="325" t="s">
        <v>502</v>
      </c>
      <c r="I93" s="245"/>
      <c r="J93" s="245">
        <v>20000</v>
      </c>
      <c r="K93" s="245"/>
      <c r="L93" s="13">
        <f>I93+J93+K93</f>
        <v>20000</v>
      </c>
    </row>
    <row r="94" spans="1:12" ht="12.75">
      <c r="A94" s="407" t="s">
        <v>75</v>
      </c>
      <c r="B94" s="408"/>
      <c r="C94" s="139">
        <f>C86+C89</f>
        <v>398874</v>
      </c>
      <c r="D94" s="139">
        <f>D86+D89</f>
        <v>48058</v>
      </c>
      <c r="E94" s="139">
        <f>E86+E89</f>
        <v>1999</v>
      </c>
      <c r="F94" s="138">
        <f t="shared" si="19"/>
        <v>448931</v>
      </c>
      <c r="G94" s="407" t="s">
        <v>76</v>
      </c>
      <c r="H94" s="408"/>
      <c r="I94" s="326">
        <f>I86+I91</f>
        <v>398874</v>
      </c>
      <c r="J94" s="326">
        <f>J86+J91</f>
        <v>48058</v>
      </c>
      <c r="K94" s="326">
        <f>K86+K91</f>
        <v>1999</v>
      </c>
      <c r="L94" s="138">
        <f>I94+J94+K94</f>
        <v>448931</v>
      </c>
    </row>
    <row r="95" spans="1:12" ht="12.75">
      <c r="A95" s="393" t="s">
        <v>77</v>
      </c>
      <c r="B95" s="394"/>
      <c r="C95" s="31">
        <f aca="true" t="shared" si="20" ref="C95:E96">SUM(C67,C86)</f>
        <v>849747</v>
      </c>
      <c r="D95" s="31">
        <f t="shared" si="20"/>
        <v>281811</v>
      </c>
      <c r="E95" s="31">
        <f t="shared" si="20"/>
        <v>79075</v>
      </c>
      <c r="F95" s="30">
        <f t="shared" si="19"/>
        <v>1210633</v>
      </c>
      <c r="G95" s="404" t="s">
        <v>79</v>
      </c>
      <c r="H95" s="405"/>
      <c r="I95" s="31">
        <f>I67+I86</f>
        <v>591858</v>
      </c>
      <c r="J95" s="31">
        <f>J67+J86</f>
        <v>208537</v>
      </c>
      <c r="K95" s="31">
        <f>K67+K86</f>
        <v>72442</v>
      </c>
      <c r="L95" s="30">
        <f>I95+J95+K95</f>
        <v>872837</v>
      </c>
    </row>
    <row r="96" spans="1:12" ht="12.75">
      <c r="A96" s="438" t="s">
        <v>376</v>
      </c>
      <c r="B96" s="439"/>
      <c r="C96" s="17">
        <f t="shared" si="20"/>
        <v>-257889</v>
      </c>
      <c r="D96" s="17">
        <f t="shared" si="20"/>
        <v>-73274</v>
      </c>
      <c r="E96" s="17">
        <f t="shared" si="20"/>
        <v>-6633</v>
      </c>
      <c r="F96" s="11">
        <f t="shared" si="19"/>
        <v>-337796</v>
      </c>
      <c r="G96" s="409"/>
      <c r="H96" s="410"/>
      <c r="I96" s="410"/>
      <c r="J96" s="410"/>
      <c r="K96" s="410"/>
      <c r="L96" s="411"/>
    </row>
    <row r="97" spans="1:12" ht="12.75">
      <c r="A97" s="438" t="s">
        <v>78</v>
      </c>
      <c r="B97" s="439"/>
      <c r="C97" s="17">
        <f>SUM(C70,C89)</f>
        <v>78304</v>
      </c>
      <c r="D97" s="17">
        <f>SUM(D70,D91)</f>
        <v>-19155</v>
      </c>
      <c r="E97" s="17">
        <f>SUM(E70,E91)</f>
        <v>2000</v>
      </c>
      <c r="F97" s="11">
        <f t="shared" si="19"/>
        <v>61149</v>
      </c>
      <c r="G97" s="395" t="s">
        <v>78</v>
      </c>
      <c r="H97" s="396"/>
      <c r="I97" s="328">
        <f>I72+I91</f>
        <v>336193</v>
      </c>
      <c r="J97" s="328">
        <f>J72+J91</f>
        <v>54119</v>
      </c>
      <c r="K97" s="328">
        <f>K72+K91</f>
        <v>8633</v>
      </c>
      <c r="L97" s="11">
        <f>I97+J97+K97</f>
        <v>398945</v>
      </c>
    </row>
    <row r="98" spans="1:12" ht="25.5" customHeight="1">
      <c r="A98" s="399" t="s">
        <v>49</v>
      </c>
      <c r="B98" s="400"/>
      <c r="C98" s="316">
        <f>SUM(C75,C94)</f>
        <v>928051</v>
      </c>
      <c r="D98" s="316">
        <f>SUM(D75,D94)</f>
        <v>262656</v>
      </c>
      <c r="E98" s="316">
        <f>SUM(E75,E94)</f>
        <v>81075</v>
      </c>
      <c r="F98" s="315">
        <f t="shared" si="19"/>
        <v>1271782</v>
      </c>
      <c r="G98" s="399" t="s">
        <v>50</v>
      </c>
      <c r="H98" s="400"/>
      <c r="I98" s="316">
        <f>SUM(I75,I94)</f>
        <v>928051</v>
      </c>
      <c r="J98" s="316">
        <f>SUM(J75,J94)</f>
        <v>262656</v>
      </c>
      <c r="K98" s="316">
        <f>SUM(K75,K94)</f>
        <v>81075</v>
      </c>
      <c r="L98" s="315">
        <f>I98+J98+K98</f>
        <v>1271782</v>
      </c>
    </row>
    <row r="99" spans="1:12" s="22" customFormat="1" ht="12.75">
      <c r="A99" s="18"/>
      <c r="B99" s="18"/>
      <c r="C99" s="19"/>
      <c r="D99" s="19"/>
      <c r="E99" s="19"/>
      <c r="F99" s="19"/>
      <c r="G99" s="20"/>
      <c r="H99" s="21"/>
      <c r="I99" s="19"/>
      <c r="J99" s="19"/>
      <c r="K99" s="19"/>
      <c r="L99" s="19"/>
    </row>
    <row r="100" spans="1:12" ht="12.75" customHeight="1">
      <c r="A100" s="459" t="s">
        <v>245</v>
      </c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309"/>
    </row>
    <row r="101" spans="1:12" ht="12.75" customHeight="1">
      <c r="A101" s="460"/>
      <c r="B101" s="460"/>
      <c r="C101" s="460"/>
      <c r="D101" s="460"/>
      <c r="E101" s="460"/>
      <c r="F101" s="460"/>
      <c r="G101" s="460"/>
      <c r="H101" s="460"/>
      <c r="I101" s="460"/>
      <c r="J101" s="460"/>
      <c r="K101" s="460"/>
      <c r="L101" s="309"/>
    </row>
    <row r="102" spans="1:12" ht="15">
      <c r="A102" s="3" t="s">
        <v>247</v>
      </c>
      <c r="I102" s="372" t="s">
        <v>382</v>
      </c>
      <c r="J102" s="372"/>
      <c r="K102" s="372"/>
      <c r="L102" s="142" t="s">
        <v>116</v>
      </c>
    </row>
    <row r="103" spans="1:12" ht="12.75" customHeight="1">
      <c r="A103" s="433" t="s">
        <v>65</v>
      </c>
      <c r="B103" s="435" t="s">
        <v>61</v>
      </c>
      <c r="C103" s="388" t="s">
        <v>14</v>
      </c>
      <c r="D103" s="388" t="s">
        <v>483</v>
      </c>
      <c r="E103" s="388" t="s">
        <v>484</v>
      </c>
      <c r="F103" s="388" t="s">
        <v>485</v>
      </c>
      <c r="G103" s="433" t="s">
        <v>65</v>
      </c>
      <c r="H103" s="435" t="s">
        <v>66</v>
      </c>
      <c r="I103" s="388" t="s">
        <v>14</v>
      </c>
      <c r="J103" s="388" t="s">
        <v>483</v>
      </c>
      <c r="K103" s="388" t="s">
        <v>484</v>
      </c>
      <c r="L103" s="388" t="s">
        <v>485</v>
      </c>
    </row>
    <row r="104" spans="1:12" ht="12.75" customHeight="1">
      <c r="A104" s="433"/>
      <c r="B104" s="435"/>
      <c r="C104" s="397"/>
      <c r="D104" s="397"/>
      <c r="E104" s="397"/>
      <c r="F104" s="389"/>
      <c r="G104" s="433"/>
      <c r="H104" s="435"/>
      <c r="I104" s="397"/>
      <c r="J104" s="397"/>
      <c r="K104" s="397"/>
      <c r="L104" s="389"/>
    </row>
    <row r="105" spans="1:12" ht="27" customHeight="1">
      <c r="A105" s="434"/>
      <c r="B105" s="436"/>
      <c r="C105" s="398"/>
      <c r="D105" s="398"/>
      <c r="E105" s="398"/>
      <c r="F105" s="390"/>
      <c r="G105" s="434"/>
      <c r="H105" s="436"/>
      <c r="I105" s="398"/>
      <c r="J105" s="398"/>
      <c r="K105" s="398"/>
      <c r="L105" s="390"/>
    </row>
    <row r="106" spans="1:12" ht="23.25" customHeight="1">
      <c r="A106" s="399" t="s">
        <v>31</v>
      </c>
      <c r="B106" s="401"/>
      <c r="C106" s="401"/>
      <c r="D106" s="401"/>
      <c r="E106" s="401"/>
      <c r="F106" s="314"/>
      <c r="G106" s="399" t="s">
        <v>33</v>
      </c>
      <c r="H106" s="401"/>
      <c r="I106" s="401"/>
      <c r="J106" s="401"/>
      <c r="K106" s="401"/>
      <c r="L106" s="400"/>
    </row>
    <row r="107" spans="1:12" ht="12.75">
      <c r="A107" s="6" t="s">
        <v>53</v>
      </c>
      <c r="B107" s="2" t="s">
        <v>122</v>
      </c>
      <c r="C107" s="11">
        <f aca="true" t="shared" si="21" ref="C107:F118">SUM(C156,C205,C254,C303,C352,C401)</f>
        <v>43356</v>
      </c>
      <c r="D107" s="11">
        <f t="shared" si="21"/>
        <v>1000</v>
      </c>
      <c r="E107" s="11">
        <f t="shared" si="21"/>
        <v>7512</v>
      </c>
      <c r="F107" s="11">
        <f t="shared" si="21"/>
        <v>51868</v>
      </c>
      <c r="G107" s="321" t="s">
        <v>53</v>
      </c>
      <c r="H107" s="322" t="s">
        <v>127</v>
      </c>
      <c r="I107" s="320">
        <f aca="true" t="shared" si="22" ref="I107:L110">SUM(I156,I205,I254,I303,I352,I401)</f>
        <v>172299</v>
      </c>
      <c r="J107" s="320">
        <f t="shared" si="22"/>
        <v>8853</v>
      </c>
      <c r="K107" s="320">
        <f t="shared" si="22"/>
        <v>3914</v>
      </c>
      <c r="L107" s="320">
        <f t="shared" si="22"/>
        <v>185066</v>
      </c>
    </row>
    <row r="108" spans="1:12" ht="12.75">
      <c r="A108" s="6" t="s">
        <v>54</v>
      </c>
      <c r="B108" s="2" t="s">
        <v>121</v>
      </c>
      <c r="C108" s="11">
        <f t="shared" si="21"/>
        <v>0</v>
      </c>
      <c r="D108" s="11">
        <f t="shared" si="21"/>
        <v>0</v>
      </c>
      <c r="E108" s="11">
        <f t="shared" si="21"/>
        <v>0</v>
      </c>
      <c r="F108" s="11">
        <f aca="true" t="shared" si="23" ref="F108:F118">SUM(F157,F206,F255,F304,F353,F402)</f>
        <v>0</v>
      </c>
      <c r="G108" s="6" t="s">
        <v>54</v>
      </c>
      <c r="H108" s="14" t="s">
        <v>343</v>
      </c>
      <c r="I108" s="11">
        <f t="shared" si="22"/>
        <v>46520</v>
      </c>
      <c r="J108" s="11">
        <f t="shared" si="22"/>
        <v>1079</v>
      </c>
      <c r="K108" s="11">
        <f t="shared" si="22"/>
        <v>231</v>
      </c>
      <c r="L108" s="320">
        <f>SUM(L157,L206,L255,L304,L353,L402)</f>
        <v>47830</v>
      </c>
    </row>
    <row r="109" spans="1:12" ht="12.75">
      <c r="A109" s="8" t="s">
        <v>81</v>
      </c>
      <c r="B109" s="1" t="s">
        <v>123</v>
      </c>
      <c r="C109" s="13">
        <f t="shared" si="21"/>
        <v>0</v>
      </c>
      <c r="D109" s="13">
        <f t="shared" si="21"/>
        <v>0</v>
      </c>
      <c r="E109" s="13">
        <f t="shared" si="21"/>
        <v>0</v>
      </c>
      <c r="F109" s="13">
        <f t="shared" si="23"/>
        <v>0</v>
      </c>
      <c r="G109" s="6" t="s">
        <v>55</v>
      </c>
      <c r="H109" s="14" t="s">
        <v>128</v>
      </c>
      <c r="I109" s="11">
        <f t="shared" si="22"/>
        <v>133329</v>
      </c>
      <c r="J109" s="11">
        <f t="shared" si="22"/>
        <v>5557</v>
      </c>
      <c r="K109" s="11">
        <f t="shared" si="22"/>
        <v>12000</v>
      </c>
      <c r="L109" s="320">
        <f>SUM(L158,L207,L256,L305,L354,L403)</f>
        <v>150886</v>
      </c>
    </row>
    <row r="110" spans="1:12" ht="12.75">
      <c r="A110" s="8" t="s">
        <v>67</v>
      </c>
      <c r="B110" s="1" t="s">
        <v>71</v>
      </c>
      <c r="C110" s="13">
        <f t="shared" si="21"/>
        <v>0</v>
      </c>
      <c r="D110" s="13">
        <f t="shared" si="21"/>
        <v>0</v>
      </c>
      <c r="E110" s="13">
        <f t="shared" si="21"/>
        <v>0</v>
      </c>
      <c r="F110" s="13">
        <f t="shared" si="23"/>
        <v>0</v>
      </c>
      <c r="G110" s="6" t="s">
        <v>56</v>
      </c>
      <c r="H110" s="14" t="s">
        <v>344</v>
      </c>
      <c r="I110" s="11">
        <f t="shared" si="22"/>
        <v>0</v>
      </c>
      <c r="J110" s="11">
        <f t="shared" si="22"/>
        <v>1330</v>
      </c>
      <c r="K110" s="11">
        <f t="shared" si="22"/>
        <v>0</v>
      </c>
      <c r="L110" s="320">
        <f>SUM(L159,L208,L257,L306,L355,L404)</f>
        <v>1330</v>
      </c>
    </row>
    <row r="111" spans="1:12" ht="12.75">
      <c r="A111" s="8" t="s">
        <v>70</v>
      </c>
      <c r="B111" s="1" t="s">
        <v>210</v>
      </c>
      <c r="C111" s="13">
        <f t="shared" si="21"/>
        <v>0</v>
      </c>
      <c r="D111" s="13">
        <f t="shared" si="21"/>
        <v>0</v>
      </c>
      <c r="E111" s="13">
        <f t="shared" si="21"/>
        <v>0</v>
      </c>
      <c r="F111" s="13">
        <f t="shared" si="23"/>
        <v>0</v>
      </c>
      <c r="G111" s="15" t="s">
        <v>82</v>
      </c>
      <c r="H111" s="1" t="s">
        <v>345</v>
      </c>
      <c r="I111" s="13">
        <f aca="true" t="shared" si="24" ref="I111:K112">SUM(I160,I209,I258,I308,I356,I405)</f>
        <v>0</v>
      </c>
      <c r="J111" s="13">
        <f t="shared" si="24"/>
        <v>1330</v>
      </c>
      <c r="K111" s="13">
        <f t="shared" si="24"/>
        <v>0</v>
      </c>
      <c r="L111" s="351">
        <f>SUM(L160,L209,L258,L307,L356,L405)</f>
        <v>1330</v>
      </c>
    </row>
    <row r="112" spans="1:12" ht="12.75">
      <c r="A112" s="9" t="s">
        <v>55</v>
      </c>
      <c r="B112" s="14" t="s">
        <v>346</v>
      </c>
      <c r="C112" s="11">
        <f t="shared" si="21"/>
        <v>450</v>
      </c>
      <c r="D112" s="11">
        <f t="shared" si="21"/>
        <v>2775</v>
      </c>
      <c r="E112" s="11">
        <f t="shared" si="21"/>
        <v>0</v>
      </c>
      <c r="F112" s="11">
        <f t="shared" si="23"/>
        <v>3225</v>
      </c>
      <c r="G112" s="15" t="s">
        <v>83</v>
      </c>
      <c r="H112" s="1" t="s">
        <v>347</v>
      </c>
      <c r="I112" s="13">
        <f t="shared" si="24"/>
        <v>0</v>
      </c>
      <c r="J112" s="13">
        <f t="shared" si="24"/>
        <v>0</v>
      </c>
      <c r="K112" s="13">
        <f t="shared" si="24"/>
        <v>0</v>
      </c>
      <c r="L112" s="351">
        <f>SUM(L161,L210,L259,L308,L357,L406)</f>
        <v>0</v>
      </c>
    </row>
    <row r="113" spans="1:12" ht="12.75">
      <c r="A113" s="15" t="s">
        <v>72</v>
      </c>
      <c r="B113" s="239" t="s">
        <v>348</v>
      </c>
      <c r="C113" s="13">
        <f t="shared" si="21"/>
        <v>0</v>
      </c>
      <c r="D113" s="13">
        <f t="shared" si="21"/>
        <v>0</v>
      </c>
      <c r="E113" s="13">
        <f t="shared" si="21"/>
        <v>0</v>
      </c>
      <c r="F113" s="13">
        <f t="shared" si="23"/>
        <v>0</v>
      </c>
      <c r="G113" s="15" t="s">
        <v>84</v>
      </c>
      <c r="H113" s="1" t="s">
        <v>349</v>
      </c>
      <c r="I113" s="13">
        <f aca="true" t="shared" si="25" ref="I113:L114">SUM(I162,I211,I260,I309,I358,I407)</f>
        <v>0</v>
      </c>
      <c r="J113" s="13">
        <f t="shared" si="25"/>
        <v>0</v>
      </c>
      <c r="K113" s="13">
        <f t="shared" si="25"/>
        <v>0</v>
      </c>
      <c r="L113" s="351">
        <f t="shared" si="25"/>
        <v>0</v>
      </c>
    </row>
    <row r="114" spans="1:12" ht="12.75">
      <c r="A114" s="15" t="s">
        <v>87</v>
      </c>
      <c r="B114" s="1" t="s">
        <v>350</v>
      </c>
      <c r="C114" s="13">
        <f t="shared" si="21"/>
        <v>0</v>
      </c>
      <c r="D114" s="13">
        <f t="shared" si="21"/>
        <v>0</v>
      </c>
      <c r="E114" s="13">
        <f t="shared" si="21"/>
        <v>0</v>
      </c>
      <c r="F114" s="13">
        <f t="shared" si="23"/>
        <v>0</v>
      </c>
      <c r="G114" s="16" t="s">
        <v>62</v>
      </c>
      <c r="H114" s="2" t="s">
        <v>45</v>
      </c>
      <c r="I114" s="11">
        <f t="shared" si="25"/>
        <v>0</v>
      </c>
      <c r="J114" s="11">
        <f t="shared" si="25"/>
        <v>0</v>
      </c>
      <c r="K114" s="11">
        <f t="shared" si="25"/>
        <v>0</v>
      </c>
      <c r="L114" s="320">
        <f t="shared" si="25"/>
        <v>0</v>
      </c>
    </row>
    <row r="115" spans="1:12" ht="12.75">
      <c r="A115" s="15" t="s">
        <v>88</v>
      </c>
      <c r="B115" s="239" t="s">
        <v>351</v>
      </c>
      <c r="C115" s="13">
        <f t="shared" si="21"/>
        <v>450</v>
      </c>
      <c r="D115" s="13">
        <f t="shared" si="21"/>
        <v>2775</v>
      </c>
      <c r="E115" s="13">
        <f t="shared" si="21"/>
        <v>0</v>
      </c>
      <c r="F115" s="13">
        <f t="shared" si="23"/>
        <v>3225</v>
      </c>
      <c r="G115" s="382"/>
      <c r="H115" s="383"/>
      <c r="I115" s="383"/>
      <c r="J115" s="383"/>
      <c r="K115" s="383"/>
      <c r="L115" s="384"/>
    </row>
    <row r="116" spans="1:12" ht="12.75">
      <c r="A116" s="16" t="s">
        <v>56</v>
      </c>
      <c r="B116" s="14" t="s">
        <v>352</v>
      </c>
      <c r="C116" s="11">
        <f t="shared" si="21"/>
        <v>0</v>
      </c>
      <c r="D116" s="11">
        <f t="shared" si="21"/>
        <v>0</v>
      </c>
      <c r="E116" s="11">
        <f t="shared" si="21"/>
        <v>0</v>
      </c>
      <c r="F116" s="11">
        <f t="shared" si="23"/>
        <v>0</v>
      </c>
      <c r="G116" s="385"/>
      <c r="H116" s="386"/>
      <c r="I116" s="386"/>
      <c r="J116" s="386"/>
      <c r="K116" s="386"/>
      <c r="L116" s="387"/>
    </row>
    <row r="117" spans="1:12" ht="12.75">
      <c r="A117" s="393" t="s">
        <v>124</v>
      </c>
      <c r="B117" s="394"/>
      <c r="C117" s="30">
        <f t="shared" si="21"/>
        <v>43806</v>
      </c>
      <c r="D117" s="30">
        <f t="shared" si="21"/>
        <v>3775</v>
      </c>
      <c r="E117" s="30">
        <f t="shared" si="21"/>
        <v>7512</v>
      </c>
      <c r="F117" s="30">
        <f t="shared" si="23"/>
        <v>55093</v>
      </c>
      <c r="G117" s="391" t="s">
        <v>129</v>
      </c>
      <c r="H117" s="392"/>
      <c r="I117" s="317">
        <f>SUM(I166,I215,I264,I313,I362,I411)</f>
        <v>352148</v>
      </c>
      <c r="J117" s="317">
        <f>SUM(J166,J215,J264,J313,J362,J411)</f>
        <v>16819</v>
      </c>
      <c r="K117" s="317">
        <f>SUM(K166,K215,K264,K313,K362,K411)</f>
        <v>16145</v>
      </c>
      <c r="L117" s="317">
        <f>SUM(L166,L215,L264,L313,L362,L411)</f>
        <v>385112</v>
      </c>
    </row>
    <row r="118" spans="1:12" ht="13.5">
      <c r="A118" s="440" t="s">
        <v>353</v>
      </c>
      <c r="B118" s="441"/>
      <c r="C118" s="243">
        <f t="shared" si="21"/>
        <v>308342</v>
      </c>
      <c r="D118" s="243">
        <f t="shared" si="21"/>
        <v>13044</v>
      </c>
      <c r="E118" s="243">
        <f t="shared" si="21"/>
        <v>8633</v>
      </c>
      <c r="F118" s="243">
        <f t="shared" si="23"/>
        <v>330019</v>
      </c>
      <c r="G118" s="424"/>
      <c r="H118" s="425"/>
      <c r="I118" s="425"/>
      <c r="J118" s="425"/>
      <c r="K118" s="425"/>
      <c r="L118" s="426"/>
    </row>
    <row r="119" spans="1:12" ht="12.75">
      <c r="A119" s="463"/>
      <c r="B119" s="464"/>
      <c r="C119" s="464"/>
      <c r="D119" s="464"/>
      <c r="E119" s="464"/>
      <c r="F119" s="465"/>
      <c r="G119" s="427"/>
      <c r="H119" s="428"/>
      <c r="I119" s="428"/>
      <c r="J119" s="428"/>
      <c r="K119" s="428"/>
      <c r="L119" s="429"/>
    </row>
    <row r="120" spans="1:12" ht="12.75">
      <c r="A120" s="6" t="s">
        <v>62</v>
      </c>
      <c r="B120" s="14" t="s">
        <v>354</v>
      </c>
      <c r="C120" s="11">
        <f>C169+C218+C267+C316+C365+C414</f>
        <v>308342</v>
      </c>
      <c r="D120" s="11">
        <f aca="true" t="shared" si="26" ref="D120:F124">D169+D218+D267+D316+D365+D414</f>
        <v>13044</v>
      </c>
      <c r="E120" s="11">
        <f t="shared" si="26"/>
        <v>8633</v>
      </c>
      <c r="F120" s="11">
        <f t="shared" si="26"/>
        <v>330019</v>
      </c>
      <c r="G120" s="427"/>
      <c r="H120" s="428"/>
      <c r="I120" s="428"/>
      <c r="J120" s="428"/>
      <c r="K120" s="428"/>
      <c r="L120" s="429"/>
    </row>
    <row r="121" spans="1:12" ht="12.75">
      <c r="A121" s="15" t="s">
        <v>355</v>
      </c>
      <c r="B121" s="10" t="s">
        <v>356</v>
      </c>
      <c r="C121" s="13">
        <f>C170+C219+C268+C317+C366+C415</f>
        <v>308342</v>
      </c>
      <c r="D121" s="13">
        <f t="shared" si="26"/>
        <v>10400</v>
      </c>
      <c r="E121" s="13">
        <f>E170+E219+E268+E317+E366+E415</f>
        <v>8633</v>
      </c>
      <c r="F121" s="13">
        <f>F170+F219+F268+F317+F366+F415</f>
        <v>327375</v>
      </c>
      <c r="G121" s="430"/>
      <c r="H121" s="372"/>
      <c r="I121" s="372"/>
      <c r="J121" s="372"/>
      <c r="K121" s="372"/>
      <c r="L121" s="431"/>
    </row>
    <row r="122" spans="1:12" ht="12.75">
      <c r="A122" s="15" t="s">
        <v>357</v>
      </c>
      <c r="B122" s="1" t="s">
        <v>358</v>
      </c>
      <c r="C122" s="13">
        <f>C171+C220+C269+C318+C367+C416</f>
        <v>0</v>
      </c>
      <c r="D122" s="13">
        <f t="shared" si="26"/>
        <v>2644</v>
      </c>
      <c r="E122" s="13">
        <f t="shared" si="26"/>
        <v>0</v>
      </c>
      <c r="F122" s="13">
        <f>F171+F220+F269+F318+F367+F416</f>
        <v>2644</v>
      </c>
      <c r="G122" s="318" t="s">
        <v>57</v>
      </c>
      <c r="H122" s="319" t="s">
        <v>253</v>
      </c>
      <c r="I122" s="320">
        <f>SUM(I171,I220,I269,I318,I367,I416)</f>
        <v>0</v>
      </c>
      <c r="J122" s="320">
        <f aca="true" t="shared" si="27" ref="J122:L125">SUM(J171,J220,J269,J318,J367,J416)</f>
        <v>0</v>
      </c>
      <c r="K122" s="320">
        <f t="shared" si="27"/>
        <v>0</v>
      </c>
      <c r="L122" s="320">
        <f t="shared" si="27"/>
        <v>0</v>
      </c>
    </row>
    <row r="123" spans="1:12" ht="12.75">
      <c r="A123" s="15" t="s">
        <v>359</v>
      </c>
      <c r="B123" s="1" t="s">
        <v>360</v>
      </c>
      <c r="C123" s="13">
        <f>C172+C221+C270+C319+C368+C417</f>
        <v>0</v>
      </c>
      <c r="D123" s="13">
        <f t="shared" si="26"/>
        <v>0</v>
      </c>
      <c r="E123" s="13">
        <f t="shared" si="26"/>
        <v>0</v>
      </c>
      <c r="F123" s="13">
        <f>F172+F221+F270+F319+F368+F417</f>
        <v>0</v>
      </c>
      <c r="G123" s="15" t="s">
        <v>580</v>
      </c>
      <c r="H123" s="1" t="s">
        <v>361</v>
      </c>
      <c r="I123" s="13">
        <f>SUM(I172,I221,I270,I319,I368,I417)</f>
        <v>0</v>
      </c>
      <c r="J123" s="13">
        <f t="shared" si="27"/>
        <v>0</v>
      </c>
      <c r="K123" s="13">
        <f t="shared" si="27"/>
        <v>0</v>
      </c>
      <c r="L123" s="351">
        <f>SUM(L172,L221,L270,L319,L368,L417)</f>
        <v>0</v>
      </c>
    </row>
    <row r="124" spans="1:12" ht="13.5">
      <c r="A124" s="437" t="s">
        <v>125</v>
      </c>
      <c r="B124" s="437"/>
      <c r="C124" s="243">
        <f>C173+C222+C271+C320+C369+C418</f>
        <v>308342</v>
      </c>
      <c r="D124" s="243">
        <f t="shared" si="26"/>
        <v>13044</v>
      </c>
      <c r="E124" s="243">
        <f t="shared" si="26"/>
        <v>8633</v>
      </c>
      <c r="F124" s="243">
        <f>F173+F222+F271+F320+F369+F418</f>
        <v>330019</v>
      </c>
      <c r="G124" s="15" t="s">
        <v>581</v>
      </c>
      <c r="H124" s="10" t="s">
        <v>362</v>
      </c>
      <c r="I124" s="13">
        <f>SUM(I173,I222,I271,I320,I369,I418)</f>
        <v>0</v>
      </c>
      <c r="J124" s="13">
        <f t="shared" si="27"/>
        <v>0</v>
      </c>
      <c r="K124" s="13">
        <f t="shared" si="27"/>
        <v>0</v>
      </c>
      <c r="L124" s="351">
        <f>SUM(L173,L222,L271,L320,L369,L418)</f>
        <v>0</v>
      </c>
    </row>
    <row r="125" spans="1:12" ht="12.75">
      <c r="A125" s="407" t="s">
        <v>73</v>
      </c>
      <c r="B125" s="408"/>
      <c r="C125" s="138">
        <f>SUM(C174,C223,C272,C321,C370,C419)</f>
        <v>352148</v>
      </c>
      <c r="D125" s="138">
        <f>SUM(D174,D223,D272,D321,D370,D419)</f>
        <v>16819</v>
      </c>
      <c r="E125" s="138">
        <f>SUM(E174,E223,E272,E321,E370,E419)</f>
        <v>16145</v>
      </c>
      <c r="F125" s="138">
        <f>F174+F223+F272+F321+F370+F419</f>
        <v>385112</v>
      </c>
      <c r="G125" s="407" t="s">
        <v>74</v>
      </c>
      <c r="H125" s="408"/>
      <c r="I125" s="138">
        <f>SUM(I174,I223,I272,I321,I370,I419)</f>
        <v>352148</v>
      </c>
      <c r="J125" s="138">
        <f t="shared" si="27"/>
        <v>16819</v>
      </c>
      <c r="K125" s="138">
        <f t="shared" si="27"/>
        <v>16145</v>
      </c>
      <c r="L125" s="324">
        <f>SUM(L174,L223,L272,L321,L370,L419)</f>
        <v>385112</v>
      </c>
    </row>
    <row r="126" spans="1:12" ht="22.5" customHeight="1">
      <c r="A126" s="399" t="s">
        <v>32</v>
      </c>
      <c r="B126" s="401"/>
      <c r="C126" s="401"/>
      <c r="D126" s="401"/>
      <c r="E126" s="401"/>
      <c r="F126" s="314"/>
      <c r="G126" s="399" t="s">
        <v>34</v>
      </c>
      <c r="H126" s="401"/>
      <c r="I126" s="401"/>
      <c r="J126" s="401"/>
      <c r="K126" s="401"/>
      <c r="L126" s="400"/>
    </row>
    <row r="127" spans="1:12" ht="12.75">
      <c r="A127" s="445"/>
      <c r="B127" s="446"/>
      <c r="C127" s="446"/>
      <c r="D127" s="446"/>
      <c r="E127" s="446"/>
      <c r="F127" s="447"/>
      <c r="G127" s="321" t="s">
        <v>53</v>
      </c>
      <c r="H127" s="322" t="s">
        <v>130</v>
      </c>
      <c r="I127" s="320">
        <f aca="true" t="shared" si="28" ref="I127:L132">SUM(I176,I225,I274,I323,I372,I421)</f>
        <v>0</v>
      </c>
      <c r="J127" s="320">
        <f t="shared" si="28"/>
        <v>0</v>
      </c>
      <c r="K127" s="320">
        <f t="shared" si="28"/>
        <v>0</v>
      </c>
      <c r="L127" s="320">
        <f t="shared" si="28"/>
        <v>0</v>
      </c>
    </row>
    <row r="128" spans="1:12" ht="12.75">
      <c r="A128" s="6" t="s">
        <v>53</v>
      </c>
      <c r="B128" s="14" t="s">
        <v>251</v>
      </c>
      <c r="C128" s="11">
        <f aca="true" t="shared" si="29" ref="C128:F134">SUM(C177,C226,C275,C324,C373,C422)</f>
        <v>0</v>
      </c>
      <c r="D128" s="11">
        <f t="shared" si="29"/>
        <v>0</v>
      </c>
      <c r="E128" s="11">
        <f t="shared" si="29"/>
        <v>0</v>
      </c>
      <c r="F128" s="11">
        <f t="shared" si="29"/>
        <v>0</v>
      </c>
      <c r="G128" s="6" t="s">
        <v>54</v>
      </c>
      <c r="H128" s="14" t="s">
        <v>254</v>
      </c>
      <c r="I128" s="11">
        <f t="shared" si="28"/>
        <v>0</v>
      </c>
      <c r="J128" s="11">
        <f t="shared" si="28"/>
        <v>0</v>
      </c>
      <c r="K128" s="11">
        <f t="shared" si="28"/>
        <v>0</v>
      </c>
      <c r="L128" s="320">
        <f>SUM(L177,L226,L275,L324,L373,L422)</f>
        <v>0</v>
      </c>
    </row>
    <row r="129" spans="1:12" ht="12.75">
      <c r="A129" s="15" t="s">
        <v>363</v>
      </c>
      <c r="B129" s="10" t="s">
        <v>476</v>
      </c>
      <c r="C129" s="13">
        <f t="shared" si="29"/>
        <v>0</v>
      </c>
      <c r="D129" s="13">
        <f t="shared" si="29"/>
        <v>0</v>
      </c>
      <c r="E129" s="13">
        <f t="shared" si="29"/>
        <v>0</v>
      </c>
      <c r="F129" s="13">
        <f aca="true" t="shared" si="30" ref="F129:F135">SUM(F178,F227,F276,F325,F374,F423)</f>
        <v>0</v>
      </c>
      <c r="G129" s="6" t="s">
        <v>55</v>
      </c>
      <c r="H129" s="14" t="s">
        <v>255</v>
      </c>
      <c r="I129" s="11">
        <f t="shared" si="28"/>
        <v>0</v>
      </c>
      <c r="J129" s="11">
        <f t="shared" si="28"/>
        <v>0</v>
      </c>
      <c r="K129" s="11">
        <f t="shared" si="28"/>
        <v>0</v>
      </c>
      <c r="L129" s="320">
        <f>SUM(L178,L227,L276,L325,L374,L423)</f>
        <v>0</v>
      </c>
    </row>
    <row r="130" spans="1:12" ht="12.75">
      <c r="A130" s="15" t="s">
        <v>364</v>
      </c>
      <c r="B130" s="241" t="s">
        <v>365</v>
      </c>
      <c r="C130" s="13">
        <f t="shared" si="29"/>
        <v>0</v>
      </c>
      <c r="D130" s="13">
        <f t="shared" si="29"/>
        <v>0</v>
      </c>
      <c r="E130" s="13">
        <f t="shared" si="29"/>
        <v>0</v>
      </c>
      <c r="F130" s="13">
        <f t="shared" si="30"/>
        <v>0</v>
      </c>
      <c r="G130" s="6" t="s">
        <v>56</v>
      </c>
      <c r="H130" s="2" t="s">
        <v>366</v>
      </c>
      <c r="I130" s="11">
        <f t="shared" si="28"/>
        <v>0</v>
      </c>
      <c r="J130" s="11">
        <f t="shared" si="28"/>
        <v>0</v>
      </c>
      <c r="K130" s="11">
        <f t="shared" si="28"/>
        <v>0</v>
      </c>
      <c r="L130" s="320">
        <f>SUM(L179,L228,L277,L326,L375,L424)</f>
        <v>0</v>
      </c>
    </row>
    <row r="131" spans="1:12" ht="12.75">
      <c r="A131" s="15" t="s">
        <v>367</v>
      </c>
      <c r="B131" s="241" t="s">
        <v>368</v>
      </c>
      <c r="C131" s="13">
        <f t="shared" si="29"/>
        <v>0</v>
      </c>
      <c r="D131" s="13">
        <f t="shared" si="29"/>
        <v>0</v>
      </c>
      <c r="E131" s="13">
        <f t="shared" si="29"/>
        <v>0</v>
      </c>
      <c r="F131" s="13">
        <f t="shared" si="30"/>
        <v>0</v>
      </c>
      <c r="G131" s="7" t="s">
        <v>89</v>
      </c>
      <c r="H131" s="10" t="s">
        <v>487</v>
      </c>
      <c r="I131" s="13">
        <f t="shared" si="28"/>
        <v>0</v>
      </c>
      <c r="J131" s="13">
        <f t="shared" si="28"/>
        <v>0</v>
      </c>
      <c r="K131" s="13">
        <f t="shared" si="28"/>
        <v>0</v>
      </c>
      <c r="L131" s="351">
        <f>SUM(L180,L229,L278,L327,L376,L425)</f>
        <v>0</v>
      </c>
    </row>
    <row r="132" spans="1:12" ht="12.75">
      <c r="A132" s="6" t="s">
        <v>54</v>
      </c>
      <c r="B132" s="14" t="s">
        <v>369</v>
      </c>
      <c r="C132" s="11">
        <f t="shared" si="29"/>
        <v>0</v>
      </c>
      <c r="D132" s="11">
        <f t="shared" si="29"/>
        <v>0</v>
      </c>
      <c r="E132" s="11">
        <f t="shared" si="29"/>
        <v>0</v>
      </c>
      <c r="F132" s="11">
        <f t="shared" si="30"/>
        <v>0</v>
      </c>
      <c r="G132" s="8" t="s">
        <v>90</v>
      </c>
      <c r="H132" s="10" t="s">
        <v>503</v>
      </c>
      <c r="I132" s="13">
        <f t="shared" si="28"/>
        <v>0</v>
      </c>
      <c r="J132" s="13">
        <f t="shared" si="28"/>
        <v>0</v>
      </c>
      <c r="K132" s="13">
        <f t="shared" si="28"/>
        <v>0</v>
      </c>
      <c r="L132" s="351">
        <f>SUM(L181,L230,L279,L328,L377,L426)</f>
        <v>0</v>
      </c>
    </row>
    <row r="133" spans="1:12" ht="12.75">
      <c r="A133" s="15" t="s">
        <v>370</v>
      </c>
      <c r="B133" s="239" t="s">
        <v>371</v>
      </c>
      <c r="C133" s="13">
        <f t="shared" si="29"/>
        <v>0</v>
      </c>
      <c r="D133" s="13">
        <f t="shared" si="29"/>
        <v>0</v>
      </c>
      <c r="E133" s="13">
        <f t="shared" si="29"/>
        <v>0</v>
      </c>
      <c r="F133" s="13">
        <f t="shared" si="30"/>
        <v>0</v>
      </c>
      <c r="G133" s="412"/>
      <c r="H133" s="413"/>
      <c r="I133" s="413"/>
      <c r="J133" s="413"/>
      <c r="K133" s="413"/>
      <c r="L133" s="414"/>
    </row>
    <row r="134" spans="1:12" ht="12.75">
      <c r="A134" s="15" t="s">
        <v>250</v>
      </c>
      <c r="B134" s="239" t="s">
        <v>504</v>
      </c>
      <c r="C134" s="13">
        <f t="shared" si="29"/>
        <v>0</v>
      </c>
      <c r="D134" s="13">
        <f t="shared" si="29"/>
        <v>0</v>
      </c>
      <c r="E134" s="13">
        <f t="shared" si="29"/>
        <v>0</v>
      </c>
      <c r="F134" s="13">
        <f t="shared" si="30"/>
        <v>0</v>
      </c>
      <c r="G134" s="415"/>
      <c r="H134" s="416"/>
      <c r="I134" s="416"/>
      <c r="J134" s="416"/>
      <c r="K134" s="416"/>
      <c r="L134" s="417"/>
    </row>
    <row r="135" spans="1:12" ht="12.75">
      <c r="A135" s="16" t="s">
        <v>55</v>
      </c>
      <c r="B135" s="14" t="s">
        <v>252</v>
      </c>
      <c r="C135" s="11">
        <f>SUM(C184,C233,C282,C331)</f>
        <v>0</v>
      </c>
      <c r="D135" s="11">
        <f>SUM(D184,D233,D282,D331)</f>
        <v>0</v>
      </c>
      <c r="E135" s="11">
        <f>SUM(E184,E233,E282,E331)</f>
        <v>0</v>
      </c>
      <c r="F135" s="11">
        <f t="shared" si="30"/>
        <v>0</v>
      </c>
      <c r="G135" s="418"/>
      <c r="H135" s="419"/>
      <c r="I135" s="419"/>
      <c r="J135" s="419"/>
      <c r="K135" s="419"/>
      <c r="L135" s="420"/>
    </row>
    <row r="136" spans="1:12" ht="12.75">
      <c r="A136" s="393" t="s">
        <v>131</v>
      </c>
      <c r="B136" s="394"/>
      <c r="C136" s="30">
        <f aca="true" t="shared" si="31" ref="C136:F137">SUM(C185,C234,C283,C332,C381,C430)</f>
        <v>0</v>
      </c>
      <c r="D136" s="30">
        <f t="shared" si="31"/>
        <v>0</v>
      </c>
      <c r="E136" s="30">
        <f t="shared" si="31"/>
        <v>0</v>
      </c>
      <c r="F136" s="30">
        <f t="shared" si="31"/>
        <v>0</v>
      </c>
      <c r="G136" s="391" t="s">
        <v>132</v>
      </c>
      <c r="H136" s="392"/>
      <c r="I136" s="317">
        <f>SUM(I185,I234,I283,I332,I381,I430)</f>
        <v>0</v>
      </c>
      <c r="J136" s="317">
        <f>SUM(J185,J234,J283,J332,J381,J430)</f>
        <v>0</v>
      </c>
      <c r="K136" s="317">
        <f>SUM(K185,K234,K283,K332,K381,K430)</f>
        <v>0</v>
      </c>
      <c r="L136" s="317">
        <f>SUM(L185,L234,L283,L332,L381,L430)</f>
        <v>0</v>
      </c>
    </row>
    <row r="137" spans="1:12" ht="13.5">
      <c r="A137" s="440" t="s">
        <v>372</v>
      </c>
      <c r="B137" s="441"/>
      <c r="C137" s="240">
        <f t="shared" si="31"/>
        <v>0</v>
      </c>
      <c r="D137" s="240">
        <f t="shared" si="31"/>
        <v>0</v>
      </c>
      <c r="E137" s="240">
        <f t="shared" si="31"/>
        <v>0</v>
      </c>
      <c r="F137" s="240">
        <f t="shared" si="31"/>
        <v>0</v>
      </c>
      <c r="G137" s="412"/>
      <c r="H137" s="413"/>
      <c r="I137" s="413"/>
      <c r="J137" s="413"/>
      <c r="K137" s="413"/>
      <c r="L137" s="414"/>
    </row>
    <row r="138" spans="1:12" ht="12.75">
      <c r="A138" s="442"/>
      <c r="B138" s="443"/>
      <c r="C138" s="443"/>
      <c r="D138" s="443"/>
      <c r="E138" s="443"/>
      <c r="F138" s="444"/>
      <c r="G138" s="415"/>
      <c r="H138" s="416"/>
      <c r="I138" s="416"/>
      <c r="J138" s="416"/>
      <c r="K138" s="416"/>
      <c r="L138" s="417"/>
    </row>
    <row r="139" spans="1:12" ht="12.75">
      <c r="A139" s="6" t="s">
        <v>56</v>
      </c>
      <c r="B139" s="2" t="s">
        <v>373</v>
      </c>
      <c r="C139" s="11">
        <f>SUM(C188,C237,C286,C335,C383,C433)</f>
        <v>0</v>
      </c>
      <c r="D139" s="11">
        <f>SUM(D188,D237,D286,D335,D383,D433)</f>
        <v>0</v>
      </c>
      <c r="E139" s="11">
        <f>SUM(E188,E237,E286,E335,E383,E433)</f>
        <v>0</v>
      </c>
      <c r="F139" s="11">
        <f>SUM(F188,F237,F286,F335,F383,F433)</f>
        <v>0</v>
      </c>
      <c r="G139" s="415"/>
      <c r="H139" s="416"/>
      <c r="I139" s="416"/>
      <c r="J139" s="416"/>
      <c r="K139" s="416"/>
      <c r="L139" s="417"/>
    </row>
    <row r="140" spans="1:12" ht="12.75">
      <c r="A140" s="15" t="s">
        <v>82</v>
      </c>
      <c r="B140" s="239" t="s">
        <v>374</v>
      </c>
      <c r="C140" s="13">
        <f aca="true" t="shared" si="32" ref="C140:E146">SUM(C189,C238,C287,C336,C385,C434)</f>
        <v>0</v>
      </c>
      <c r="D140" s="13">
        <f t="shared" si="32"/>
        <v>0</v>
      </c>
      <c r="E140" s="13">
        <f t="shared" si="32"/>
        <v>0</v>
      </c>
      <c r="F140" s="13">
        <f aca="true" t="shared" si="33" ref="F140:F147">SUM(F189,F238,F287,F336,F384,F434)</f>
        <v>0</v>
      </c>
      <c r="G140" s="418"/>
      <c r="H140" s="419"/>
      <c r="I140" s="419"/>
      <c r="J140" s="419"/>
      <c r="K140" s="419"/>
      <c r="L140" s="420"/>
    </row>
    <row r="141" spans="1:12" ht="12.75">
      <c r="A141" s="15" t="s">
        <v>83</v>
      </c>
      <c r="B141" s="239" t="s">
        <v>375</v>
      </c>
      <c r="C141" s="13">
        <f t="shared" si="32"/>
        <v>0</v>
      </c>
      <c r="D141" s="13">
        <f t="shared" si="32"/>
        <v>0</v>
      </c>
      <c r="E141" s="13">
        <f t="shared" si="32"/>
        <v>0</v>
      </c>
      <c r="F141" s="13">
        <f t="shared" si="33"/>
        <v>0</v>
      </c>
      <c r="G141" s="318" t="s">
        <v>62</v>
      </c>
      <c r="H141" s="319" t="s">
        <v>256</v>
      </c>
      <c r="I141" s="320">
        <f aca="true" t="shared" si="34" ref="I141:L142">SUM(I190,I239,I288,I337,I386,I435)</f>
        <v>0</v>
      </c>
      <c r="J141" s="320">
        <f t="shared" si="34"/>
        <v>0</v>
      </c>
      <c r="K141" s="320">
        <f t="shared" si="34"/>
        <v>0</v>
      </c>
      <c r="L141" s="320">
        <f t="shared" si="34"/>
        <v>0</v>
      </c>
    </row>
    <row r="142" spans="1:12" ht="12.75">
      <c r="A142" s="15" t="s">
        <v>84</v>
      </c>
      <c r="B142" s="239" t="s">
        <v>505</v>
      </c>
      <c r="C142" s="13">
        <f t="shared" si="32"/>
        <v>0</v>
      </c>
      <c r="D142" s="13">
        <f t="shared" si="32"/>
        <v>0</v>
      </c>
      <c r="E142" s="13">
        <f t="shared" si="32"/>
        <v>0</v>
      </c>
      <c r="F142" s="13">
        <f t="shared" si="33"/>
        <v>0</v>
      </c>
      <c r="G142" s="15" t="s">
        <v>86</v>
      </c>
      <c r="H142" s="10" t="s">
        <v>501</v>
      </c>
      <c r="I142" s="13">
        <f t="shared" si="34"/>
        <v>0</v>
      </c>
      <c r="J142" s="13">
        <f t="shared" si="34"/>
        <v>0</v>
      </c>
      <c r="K142" s="13">
        <f t="shared" si="34"/>
        <v>0</v>
      </c>
      <c r="L142" s="351">
        <f>SUM(L191,L240,L289,L338,L387,L436)</f>
        <v>0</v>
      </c>
    </row>
    <row r="143" spans="1:12" ht="13.5">
      <c r="A143" s="437" t="s">
        <v>126</v>
      </c>
      <c r="B143" s="437"/>
      <c r="C143" s="243">
        <f t="shared" si="32"/>
        <v>0</v>
      </c>
      <c r="D143" s="243">
        <f t="shared" si="32"/>
        <v>0</v>
      </c>
      <c r="E143" s="243">
        <f t="shared" si="32"/>
        <v>0</v>
      </c>
      <c r="F143" s="243">
        <f t="shared" si="33"/>
        <v>0</v>
      </c>
      <c r="G143" s="15" t="s">
        <v>486</v>
      </c>
      <c r="H143" s="325" t="s">
        <v>502</v>
      </c>
      <c r="I143" s="245"/>
      <c r="J143" s="245"/>
      <c r="K143" s="245"/>
      <c r="L143" s="351">
        <f>SUM(L192,L241,L290,L339,L388,L437)</f>
        <v>0</v>
      </c>
    </row>
    <row r="144" spans="1:12" ht="12.75">
      <c r="A144" s="407" t="s">
        <v>75</v>
      </c>
      <c r="B144" s="408"/>
      <c r="C144" s="138">
        <f t="shared" si="32"/>
        <v>0</v>
      </c>
      <c r="D144" s="138">
        <f t="shared" si="32"/>
        <v>0</v>
      </c>
      <c r="E144" s="138">
        <f t="shared" si="32"/>
        <v>0</v>
      </c>
      <c r="F144" s="138">
        <f t="shared" si="33"/>
        <v>0</v>
      </c>
      <c r="G144" s="407" t="s">
        <v>76</v>
      </c>
      <c r="H144" s="408"/>
      <c r="I144" s="138">
        <f aca="true" t="shared" si="35" ref="I144:L145">SUM(I193,I242,I291,I340,I389,I438)</f>
        <v>0</v>
      </c>
      <c r="J144" s="138">
        <f t="shared" si="35"/>
        <v>0</v>
      </c>
      <c r="K144" s="138">
        <f t="shared" si="35"/>
        <v>0</v>
      </c>
      <c r="L144" s="324">
        <f t="shared" si="35"/>
        <v>0</v>
      </c>
    </row>
    <row r="145" spans="1:12" ht="12.75">
      <c r="A145" s="393" t="s">
        <v>77</v>
      </c>
      <c r="B145" s="394"/>
      <c r="C145" s="30">
        <f t="shared" si="32"/>
        <v>43806</v>
      </c>
      <c r="D145" s="30">
        <f t="shared" si="32"/>
        <v>3775</v>
      </c>
      <c r="E145" s="30">
        <f t="shared" si="32"/>
        <v>7512</v>
      </c>
      <c r="F145" s="30">
        <f>SUM(F194,F243,F292,F341,F390,F439)</f>
        <v>55093</v>
      </c>
      <c r="G145" s="393" t="s">
        <v>79</v>
      </c>
      <c r="H145" s="394"/>
      <c r="I145" s="30">
        <f t="shared" si="35"/>
        <v>352148</v>
      </c>
      <c r="J145" s="30">
        <f t="shared" si="35"/>
        <v>16819</v>
      </c>
      <c r="K145" s="30">
        <f t="shared" si="35"/>
        <v>16145</v>
      </c>
      <c r="L145" s="317">
        <f t="shared" si="35"/>
        <v>385112</v>
      </c>
    </row>
    <row r="146" spans="1:12" ht="12.75">
      <c r="A146" s="438" t="s">
        <v>376</v>
      </c>
      <c r="B146" s="439"/>
      <c r="C146" s="11">
        <f t="shared" si="32"/>
        <v>308342</v>
      </c>
      <c r="D146" s="11">
        <f t="shared" si="32"/>
        <v>13044</v>
      </c>
      <c r="E146" s="11">
        <f t="shared" si="32"/>
        <v>8633</v>
      </c>
      <c r="F146" s="11">
        <f>SUM(F195,F244,F293,F342,F391,F440)</f>
        <v>330019</v>
      </c>
      <c r="G146" s="421"/>
      <c r="H146" s="422"/>
      <c r="I146" s="422"/>
      <c r="J146" s="422"/>
      <c r="K146" s="422"/>
      <c r="L146" s="423"/>
    </row>
    <row r="147" spans="1:12" ht="12.75">
      <c r="A147" s="438" t="s">
        <v>78</v>
      </c>
      <c r="B147" s="439"/>
      <c r="C147" s="11">
        <f aca="true" t="shared" si="36" ref="C147:E148">SUM(C196,C245,C294,C343,C392,C441)</f>
        <v>308342</v>
      </c>
      <c r="D147" s="11">
        <f t="shared" si="36"/>
        <v>13044</v>
      </c>
      <c r="E147" s="11">
        <f t="shared" si="36"/>
        <v>8633</v>
      </c>
      <c r="F147" s="11">
        <f t="shared" si="33"/>
        <v>330019</v>
      </c>
      <c r="G147" s="395" t="s">
        <v>78</v>
      </c>
      <c r="H147" s="396"/>
      <c r="I147" s="320">
        <f aca="true" t="shared" si="37" ref="I147:L148">SUM(I196,I245,I294,I343,I392,I441)</f>
        <v>0</v>
      </c>
      <c r="J147" s="320">
        <f t="shared" si="37"/>
        <v>0</v>
      </c>
      <c r="K147" s="320">
        <f t="shared" si="37"/>
        <v>0</v>
      </c>
      <c r="L147" s="320">
        <f t="shared" si="37"/>
        <v>0</v>
      </c>
    </row>
    <row r="148" spans="1:12" ht="24" customHeight="1">
      <c r="A148" s="399" t="s">
        <v>49</v>
      </c>
      <c r="B148" s="400"/>
      <c r="C148" s="315">
        <f t="shared" si="36"/>
        <v>352148</v>
      </c>
      <c r="D148" s="315">
        <f t="shared" si="36"/>
        <v>16819</v>
      </c>
      <c r="E148" s="315">
        <f t="shared" si="36"/>
        <v>16145</v>
      </c>
      <c r="F148" s="315">
        <f>SUM(F197,F246,F295,F344,F393,F442)</f>
        <v>385112</v>
      </c>
      <c r="G148" s="399" t="s">
        <v>50</v>
      </c>
      <c r="H148" s="400"/>
      <c r="I148" s="315">
        <f t="shared" si="37"/>
        <v>352148</v>
      </c>
      <c r="J148" s="315">
        <f t="shared" si="37"/>
        <v>16819</v>
      </c>
      <c r="K148" s="315">
        <f t="shared" si="37"/>
        <v>16145</v>
      </c>
      <c r="L148" s="315">
        <f t="shared" si="37"/>
        <v>385112</v>
      </c>
    </row>
    <row r="149" spans="1:12" ht="15">
      <c r="A149" s="406" t="s">
        <v>246</v>
      </c>
      <c r="B149" s="406"/>
      <c r="C149" s="406"/>
      <c r="D149" s="406"/>
      <c r="E149" s="406"/>
      <c r="F149" s="406"/>
      <c r="G149" s="406"/>
      <c r="H149" s="406"/>
      <c r="I149" s="406"/>
      <c r="J149" s="406"/>
      <c r="K149" s="406"/>
      <c r="L149" s="308"/>
    </row>
    <row r="150" spans="1:12" ht="15">
      <c r="A150" s="406"/>
      <c r="B150" s="406"/>
      <c r="C150" s="406"/>
      <c r="D150" s="406"/>
      <c r="E150" s="406"/>
      <c r="F150" s="406"/>
      <c r="G150" s="406"/>
      <c r="H150" s="406"/>
      <c r="I150" s="406"/>
      <c r="J150" s="406"/>
      <c r="K150" s="406"/>
      <c r="L150" s="308"/>
    </row>
    <row r="151" spans="1:12" ht="15.75" customHeight="1">
      <c r="A151" s="3" t="s">
        <v>96</v>
      </c>
      <c r="I151" s="372" t="s">
        <v>383</v>
      </c>
      <c r="J151" s="372"/>
      <c r="K151" s="372"/>
      <c r="L151" s="142" t="s">
        <v>116</v>
      </c>
    </row>
    <row r="152" spans="1:12" ht="12.75" customHeight="1">
      <c r="A152" s="433" t="s">
        <v>65</v>
      </c>
      <c r="B152" s="435" t="s">
        <v>61</v>
      </c>
      <c r="C152" s="388" t="s">
        <v>14</v>
      </c>
      <c r="D152" s="388" t="s">
        <v>483</v>
      </c>
      <c r="E152" s="388" t="s">
        <v>484</v>
      </c>
      <c r="F152" s="388" t="s">
        <v>485</v>
      </c>
      <c r="G152" s="433" t="s">
        <v>65</v>
      </c>
      <c r="H152" s="435" t="s">
        <v>66</v>
      </c>
      <c r="I152" s="388" t="s">
        <v>14</v>
      </c>
      <c r="J152" s="388" t="s">
        <v>483</v>
      </c>
      <c r="K152" s="388" t="s">
        <v>484</v>
      </c>
      <c r="L152" s="388" t="s">
        <v>485</v>
      </c>
    </row>
    <row r="153" spans="1:12" ht="12.75" customHeight="1">
      <c r="A153" s="433"/>
      <c r="B153" s="435"/>
      <c r="C153" s="397"/>
      <c r="D153" s="397"/>
      <c r="E153" s="397"/>
      <c r="F153" s="389"/>
      <c r="G153" s="433"/>
      <c r="H153" s="435"/>
      <c r="I153" s="397"/>
      <c r="J153" s="397"/>
      <c r="K153" s="397"/>
      <c r="L153" s="389"/>
    </row>
    <row r="154" spans="1:12" ht="36" customHeight="1">
      <c r="A154" s="434"/>
      <c r="B154" s="436"/>
      <c r="C154" s="398"/>
      <c r="D154" s="398"/>
      <c r="E154" s="398"/>
      <c r="F154" s="390"/>
      <c r="G154" s="434"/>
      <c r="H154" s="436"/>
      <c r="I154" s="398"/>
      <c r="J154" s="398"/>
      <c r="K154" s="398"/>
      <c r="L154" s="390"/>
    </row>
    <row r="155" spans="1:12" ht="24.75" customHeight="1">
      <c r="A155" s="399" t="s">
        <v>31</v>
      </c>
      <c r="B155" s="401"/>
      <c r="C155" s="401"/>
      <c r="D155" s="401"/>
      <c r="E155" s="401"/>
      <c r="F155" s="314"/>
      <c r="G155" s="399" t="s">
        <v>33</v>
      </c>
      <c r="H155" s="401"/>
      <c r="I155" s="401"/>
      <c r="J155" s="401"/>
      <c r="K155" s="401"/>
      <c r="L155" s="400"/>
    </row>
    <row r="156" spans="1:12" ht="12.75">
      <c r="A156" s="6" t="s">
        <v>53</v>
      </c>
      <c r="B156" s="2" t="s">
        <v>122</v>
      </c>
      <c r="C156" s="11">
        <v>2000</v>
      </c>
      <c r="D156" s="11"/>
      <c r="E156" s="11"/>
      <c r="F156" s="11">
        <f>C156+D156+E156</f>
        <v>2000</v>
      </c>
      <c r="G156" s="321" t="s">
        <v>53</v>
      </c>
      <c r="H156" s="322" t="s">
        <v>127</v>
      </c>
      <c r="I156" s="320">
        <v>71823</v>
      </c>
      <c r="J156" s="320">
        <v>3290</v>
      </c>
      <c r="K156" s="320"/>
      <c r="L156" s="11">
        <f>I156+J156+K156</f>
        <v>75113</v>
      </c>
    </row>
    <row r="157" spans="1:12" ht="12.75">
      <c r="A157" s="6" t="s">
        <v>54</v>
      </c>
      <c r="B157" s="2" t="s">
        <v>121</v>
      </c>
      <c r="C157" s="11">
        <f>SUM(C158:C160)</f>
        <v>0</v>
      </c>
      <c r="D157" s="11">
        <f>SUM(D158:D160)</f>
        <v>0</v>
      </c>
      <c r="E157" s="11">
        <f>SUM(E158:E160)</f>
        <v>0</v>
      </c>
      <c r="F157" s="11">
        <f aca="true" t="shared" si="38" ref="F157:F167">C157+D157+E157</f>
        <v>0</v>
      </c>
      <c r="G157" s="6" t="s">
        <v>54</v>
      </c>
      <c r="H157" s="14" t="s">
        <v>343</v>
      </c>
      <c r="I157" s="11">
        <v>19392</v>
      </c>
      <c r="J157" s="11"/>
      <c r="K157" s="11"/>
      <c r="L157" s="11">
        <f aca="true" t="shared" si="39" ref="L157:L163">I157+J157+K157</f>
        <v>19392</v>
      </c>
    </row>
    <row r="158" spans="1:12" ht="12.75">
      <c r="A158" s="8" t="s">
        <v>81</v>
      </c>
      <c r="B158" s="1" t="s">
        <v>123</v>
      </c>
      <c r="C158" s="13"/>
      <c r="D158" s="13"/>
      <c r="E158" s="13"/>
      <c r="F158" s="13">
        <f t="shared" si="38"/>
        <v>0</v>
      </c>
      <c r="G158" s="6" t="s">
        <v>55</v>
      </c>
      <c r="H158" s="14" t="s">
        <v>128</v>
      </c>
      <c r="I158" s="11">
        <v>27000</v>
      </c>
      <c r="J158" s="11"/>
      <c r="K158" s="11"/>
      <c r="L158" s="11">
        <f t="shared" si="39"/>
        <v>27000</v>
      </c>
    </row>
    <row r="159" spans="1:12" ht="12.75">
      <c r="A159" s="8" t="s">
        <v>67</v>
      </c>
      <c r="B159" s="1" t="s">
        <v>71</v>
      </c>
      <c r="C159" s="13"/>
      <c r="D159" s="13"/>
      <c r="E159" s="13"/>
      <c r="F159" s="13">
        <f t="shared" si="38"/>
        <v>0</v>
      </c>
      <c r="G159" s="6" t="s">
        <v>56</v>
      </c>
      <c r="H159" s="14" t="s">
        <v>344</v>
      </c>
      <c r="I159" s="11">
        <f>SUM(I160+I161+I162)</f>
        <v>0</v>
      </c>
      <c r="J159" s="11">
        <f>SUM(J160+J161+J162)</f>
        <v>0</v>
      </c>
      <c r="K159" s="11">
        <f>SUM(K160+K161+K162)</f>
        <v>0</v>
      </c>
      <c r="L159" s="11">
        <f t="shared" si="39"/>
        <v>0</v>
      </c>
    </row>
    <row r="160" spans="1:12" ht="12.75">
      <c r="A160" s="8" t="s">
        <v>70</v>
      </c>
      <c r="B160" s="1" t="s">
        <v>210</v>
      </c>
      <c r="C160" s="13"/>
      <c r="D160" s="13"/>
      <c r="E160" s="13"/>
      <c r="F160" s="13">
        <f t="shared" si="38"/>
        <v>0</v>
      </c>
      <c r="G160" s="15" t="s">
        <v>82</v>
      </c>
      <c r="H160" s="1" t="s">
        <v>345</v>
      </c>
      <c r="I160" s="13"/>
      <c r="J160" s="13"/>
      <c r="K160" s="13"/>
      <c r="L160" s="13">
        <f t="shared" si="39"/>
        <v>0</v>
      </c>
    </row>
    <row r="161" spans="1:12" ht="12.75">
      <c r="A161" s="9" t="s">
        <v>55</v>
      </c>
      <c r="B161" s="14" t="s">
        <v>346</v>
      </c>
      <c r="C161" s="11">
        <f>SUM(C162:C164)</f>
        <v>450</v>
      </c>
      <c r="D161" s="11">
        <f>SUM(D162:D164)</f>
        <v>880</v>
      </c>
      <c r="E161" s="11">
        <f>SUM(E162:E164)</f>
        <v>0</v>
      </c>
      <c r="F161" s="11">
        <f t="shared" si="38"/>
        <v>1330</v>
      </c>
      <c r="G161" s="15" t="s">
        <v>83</v>
      </c>
      <c r="H161" s="1" t="s">
        <v>347</v>
      </c>
      <c r="I161" s="13"/>
      <c r="J161" s="13"/>
      <c r="K161" s="13"/>
      <c r="L161" s="13">
        <f t="shared" si="39"/>
        <v>0</v>
      </c>
    </row>
    <row r="162" spans="1:12" ht="12.75">
      <c r="A162" s="15" t="s">
        <v>72</v>
      </c>
      <c r="B162" s="239" t="s">
        <v>348</v>
      </c>
      <c r="C162" s="13"/>
      <c r="D162" s="13"/>
      <c r="E162" s="23"/>
      <c r="F162" s="13">
        <f t="shared" si="38"/>
        <v>0</v>
      </c>
      <c r="G162" s="15" t="s">
        <v>84</v>
      </c>
      <c r="H162" s="1" t="s">
        <v>349</v>
      </c>
      <c r="I162" s="13"/>
      <c r="J162" s="13"/>
      <c r="K162" s="13"/>
      <c r="L162" s="13">
        <f t="shared" si="39"/>
        <v>0</v>
      </c>
    </row>
    <row r="163" spans="1:12" ht="12.75">
      <c r="A163" s="15" t="s">
        <v>87</v>
      </c>
      <c r="B163" s="1" t="s">
        <v>350</v>
      </c>
      <c r="C163" s="13"/>
      <c r="D163" s="13"/>
      <c r="E163" s="13"/>
      <c r="F163" s="13">
        <f t="shared" si="38"/>
        <v>0</v>
      </c>
      <c r="G163" s="16" t="s">
        <v>62</v>
      </c>
      <c r="H163" s="2" t="s">
        <v>45</v>
      </c>
      <c r="I163" s="11"/>
      <c r="J163" s="11"/>
      <c r="K163" s="11"/>
      <c r="L163" s="11">
        <f t="shared" si="39"/>
        <v>0</v>
      </c>
    </row>
    <row r="164" spans="1:12" ht="12.75">
      <c r="A164" s="15" t="s">
        <v>88</v>
      </c>
      <c r="B164" s="239" t="s">
        <v>351</v>
      </c>
      <c r="C164" s="13">
        <v>450</v>
      </c>
      <c r="D164" s="13">
        <v>880</v>
      </c>
      <c r="E164" s="13"/>
      <c r="F164" s="13">
        <f t="shared" si="38"/>
        <v>1330</v>
      </c>
      <c r="G164" s="382"/>
      <c r="H164" s="383"/>
      <c r="I164" s="383"/>
      <c r="J164" s="383"/>
      <c r="K164" s="383"/>
      <c r="L164" s="384"/>
    </row>
    <row r="165" spans="1:12" ht="12.75">
      <c r="A165" s="16" t="s">
        <v>56</v>
      </c>
      <c r="B165" s="14" t="s">
        <v>352</v>
      </c>
      <c r="C165" s="11"/>
      <c r="D165" s="11"/>
      <c r="E165" s="11"/>
      <c r="F165" s="11">
        <f t="shared" si="38"/>
        <v>0</v>
      </c>
      <c r="G165" s="385"/>
      <c r="H165" s="386"/>
      <c r="I165" s="386"/>
      <c r="J165" s="386"/>
      <c r="K165" s="386"/>
      <c r="L165" s="387"/>
    </row>
    <row r="166" spans="1:12" ht="12.75">
      <c r="A166" s="393" t="s">
        <v>124</v>
      </c>
      <c r="B166" s="394"/>
      <c r="C166" s="30">
        <f>SUM(C165+C161+C157+C156)</f>
        <v>2450</v>
      </c>
      <c r="D166" s="30">
        <f>SUM(D165+D161+D157+D156)</f>
        <v>880</v>
      </c>
      <c r="E166" s="30">
        <f>SUM(E165+E161+E157+E156)</f>
        <v>0</v>
      </c>
      <c r="F166" s="30">
        <f t="shared" si="38"/>
        <v>3330</v>
      </c>
      <c r="G166" s="391" t="s">
        <v>129</v>
      </c>
      <c r="H166" s="392"/>
      <c r="I166" s="317">
        <f>SUM(I156+I157+I158+I159+I163)</f>
        <v>118215</v>
      </c>
      <c r="J166" s="317">
        <f>SUM(J156+J157+J158+J159+J163)</f>
        <v>3290</v>
      </c>
      <c r="K166" s="317">
        <f>SUM(K156+K157+K158+K159+K163)</f>
        <v>0</v>
      </c>
      <c r="L166" s="30">
        <f>I166+J166+K166</f>
        <v>121505</v>
      </c>
    </row>
    <row r="167" spans="1:12" ht="13.5">
      <c r="A167" s="440" t="s">
        <v>353</v>
      </c>
      <c r="B167" s="441"/>
      <c r="C167" s="243">
        <f>I166-C166</f>
        <v>115765</v>
      </c>
      <c r="D167" s="243">
        <f>J166-D166</f>
        <v>2410</v>
      </c>
      <c r="E167" s="243">
        <f>K166-E166</f>
        <v>0</v>
      </c>
      <c r="F167" s="243">
        <f t="shared" si="38"/>
        <v>118175</v>
      </c>
      <c r="G167" s="469"/>
      <c r="H167" s="470"/>
      <c r="I167" s="470"/>
      <c r="J167" s="470"/>
      <c r="K167" s="470"/>
      <c r="L167" s="471"/>
    </row>
    <row r="168" spans="1:12" ht="12.75">
      <c r="A168" s="463"/>
      <c r="B168" s="464"/>
      <c r="C168" s="464"/>
      <c r="D168" s="464"/>
      <c r="E168" s="464"/>
      <c r="F168" s="465"/>
      <c r="G168" s="472"/>
      <c r="H168" s="473"/>
      <c r="I168" s="473"/>
      <c r="J168" s="473"/>
      <c r="K168" s="473"/>
      <c r="L168" s="474"/>
    </row>
    <row r="169" spans="1:12" ht="12.75">
      <c r="A169" s="6" t="s">
        <v>62</v>
      </c>
      <c r="B169" s="14" t="s">
        <v>354</v>
      </c>
      <c r="C169" s="11">
        <f>C170+C171+C172</f>
        <v>115765</v>
      </c>
      <c r="D169" s="11">
        <f>D170+D171+D172</f>
        <v>2410</v>
      </c>
      <c r="E169" s="11">
        <f>E170+E171+E172</f>
        <v>0</v>
      </c>
      <c r="F169" s="11">
        <f aca="true" t="shared" si="40" ref="F169:F174">C169+D169+E169</f>
        <v>118175</v>
      </c>
      <c r="G169" s="472"/>
      <c r="H169" s="473"/>
      <c r="I169" s="473"/>
      <c r="J169" s="473"/>
      <c r="K169" s="473"/>
      <c r="L169" s="474"/>
    </row>
    <row r="170" spans="1:12" ht="12.75">
      <c r="A170" s="15" t="s">
        <v>355</v>
      </c>
      <c r="B170" s="10" t="s">
        <v>356</v>
      </c>
      <c r="C170" s="13">
        <v>115765</v>
      </c>
      <c r="D170" s="13"/>
      <c r="E170" s="13"/>
      <c r="F170" s="13">
        <f t="shared" si="40"/>
        <v>115765</v>
      </c>
      <c r="G170" s="475"/>
      <c r="H170" s="476"/>
      <c r="I170" s="476"/>
      <c r="J170" s="476"/>
      <c r="K170" s="476"/>
      <c r="L170" s="477"/>
    </row>
    <row r="171" spans="1:12" ht="12.75">
      <c r="A171" s="15" t="s">
        <v>357</v>
      </c>
      <c r="B171" s="1" t="s">
        <v>358</v>
      </c>
      <c r="C171" s="13"/>
      <c r="D171" s="13">
        <v>2410</v>
      </c>
      <c r="E171" s="13"/>
      <c r="F171" s="13">
        <f t="shared" si="40"/>
        <v>2410</v>
      </c>
      <c r="G171" s="318" t="s">
        <v>57</v>
      </c>
      <c r="H171" s="319" t="s">
        <v>253</v>
      </c>
      <c r="I171" s="320">
        <f>I172+I173</f>
        <v>0</v>
      </c>
      <c r="J171" s="320">
        <f>J172+J173</f>
        <v>0</v>
      </c>
      <c r="K171" s="320">
        <f>K172+K173</f>
        <v>0</v>
      </c>
      <c r="L171" s="11">
        <f>I171+J171+K171</f>
        <v>0</v>
      </c>
    </row>
    <row r="172" spans="1:12" ht="12.75">
      <c r="A172" s="15" t="s">
        <v>359</v>
      </c>
      <c r="B172" s="1" t="s">
        <v>360</v>
      </c>
      <c r="C172" s="13"/>
      <c r="D172" s="13"/>
      <c r="E172" s="13"/>
      <c r="F172" s="13">
        <f t="shared" si="40"/>
        <v>0</v>
      </c>
      <c r="G172" s="15" t="s">
        <v>580</v>
      </c>
      <c r="H172" s="1" t="s">
        <v>361</v>
      </c>
      <c r="I172" s="13"/>
      <c r="J172" s="13"/>
      <c r="K172" s="13"/>
      <c r="L172" s="13">
        <f>I172+J172+K172</f>
        <v>0</v>
      </c>
    </row>
    <row r="173" spans="1:12" ht="13.5">
      <c r="A173" s="437" t="s">
        <v>125</v>
      </c>
      <c r="B173" s="437"/>
      <c r="C173" s="243">
        <f>C169-I171</f>
        <v>115765</v>
      </c>
      <c r="D173" s="243">
        <f>D169-J171</f>
        <v>2410</v>
      </c>
      <c r="E173" s="243">
        <f>E169-K171</f>
        <v>0</v>
      </c>
      <c r="F173" s="243">
        <f t="shared" si="40"/>
        <v>118175</v>
      </c>
      <c r="G173" s="15" t="s">
        <v>581</v>
      </c>
      <c r="H173" s="10" t="s">
        <v>362</v>
      </c>
      <c r="I173" s="245"/>
      <c r="J173" s="245"/>
      <c r="K173" s="245"/>
      <c r="L173" s="13">
        <f>I173+J173+K173</f>
        <v>0</v>
      </c>
    </row>
    <row r="174" spans="1:12" ht="12.75">
      <c r="A174" s="407" t="s">
        <v>73</v>
      </c>
      <c r="B174" s="408"/>
      <c r="C174" s="138">
        <f>SUM(C166,C169)</f>
        <v>118215</v>
      </c>
      <c r="D174" s="138">
        <f>SUM(D166,D169)</f>
        <v>3290</v>
      </c>
      <c r="E174" s="138">
        <f>SUM(E166,E169)</f>
        <v>0</v>
      </c>
      <c r="F174" s="138">
        <f t="shared" si="40"/>
        <v>121505</v>
      </c>
      <c r="G174" s="407" t="s">
        <v>74</v>
      </c>
      <c r="H174" s="408"/>
      <c r="I174" s="138">
        <f>SUM(I166,I171)</f>
        <v>118215</v>
      </c>
      <c r="J174" s="138">
        <f>SUM(J166,J171)</f>
        <v>3290</v>
      </c>
      <c r="K174" s="138">
        <f>SUM(K166,K171)</f>
        <v>0</v>
      </c>
      <c r="L174" s="138">
        <f>I174+J174+K174</f>
        <v>121505</v>
      </c>
    </row>
    <row r="175" spans="1:12" ht="22.5" customHeight="1">
      <c r="A175" s="399" t="s">
        <v>32</v>
      </c>
      <c r="B175" s="401"/>
      <c r="C175" s="401"/>
      <c r="D175" s="401"/>
      <c r="E175" s="401"/>
      <c r="F175" s="314"/>
      <c r="G175" s="399" t="s">
        <v>34</v>
      </c>
      <c r="H175" s="401"/>
      <c r="I175" s="401"/>
      <c r="J175" s="401"/>
      <c r="K175" s="401"/>
      <c r="L175" s="400"/>
    </row>
    <row r="176" spans="1:12" ht="12.75">
      <c r="A176" s="445"/>
      <c r="B176" s="446"/>
      <c r="C176" s="446"/>
      <c r="D176" s="446"/>
      <c r="E176" s="446"/>
      <c r="F176" s="447"/>
      <c r="G176" s="321" t="s">
        <v>53</v>
      </c>
      <c r="H176" s="322" t="s">
        <v>130</v>
      </c>
      <c r="I176" s="320"/>
      <c r="J176" s="320"/>
      <c r="K176" s="320"/>
      <c r="L176" s="11">
        <f aca="true" t="shared" si="41" ref="L176:L181">I176+J176+K176</f>
        <v>0</v>
      </c>
    </row>
    <row r="177" spans="1:12" ht="12.75">
      <c r="A177" s="6" t="s">
        <v>53</v>
      </c>
      <c r="B177" s="14" t="s">
        <v>251</v>
      </c>
      <c r="C177" s="11">
        <f>SUM(C178:C180)</f>
        <v>0</v>
      </c>
      <c r="D177" s="11">
        <f>SUM(D178:D180)</f>
        <v>0</v>
      </c>
      <c r="E177" s="11">
        <f>SUM(E178:E180)</f>
        <v>0</v>
      </c>
      <c r="F177" s="11">
        <f>C177+D177+E177</f>
        <v>0</v>
      </c>
      <c r="G177" s="6" t="s">
        <v>54</v>
      </c>
      <c r="H177" s="14" t="s">
        <v>254</v>
      </c>
      <c r="I177" s="11"/>
      <c r="J177" s="12"/>
      <c r="K177" s="11"/>
      <c r="L177" s="11">
        <f t="shared" si="41"/>
        <v>0</v>
      </c>
    </row>
    <row r="178" spans="1:12" ht="12.75">
      <c r="A178" s="15" t="s">
        <v>363</v>
      </c>
      <c r="B178" s="10" t="s">
        <v>476</v>
      </c>
      <c r="C178" s="13"/>
      <c r="D178" s="13"/>
      <c r="E178" s="13"/>
      <c r="F178" s="13">
        <f aca="true" t="shared" si="42" ref="F178:F186">C178+D178+E178</f>
        <v>0</v>
      </c>
      <c r="G178" s="6" t="s">
        <v>55</v>
      </c>
      <c r="H178" s="14" t="s">
        <v>255</v>
      </c>
      <c r="I178" s="11"/>
      <c r="J178" s="11"/>
      <c r="K178" s="11"/>
      <c r="L178" s="11">
        <f t="shared" si="41"/>
        <v>0</v>
      </c>
    </row>
    <row r="179" spans="1:12" ht="12.75">
      <c r="A179" s="15" t="s">
        <v>364</v>
      </c>
      <c r="B179" s="241" t="s">
        <v>365</v>
      </c>
      <c r="C179" s="13"/>
      <c r="D179" s="13"/>
      <c r="E179" s="13"/>
      <c r="F179" s="13">
        <f t="shared" si="42"/>
        <v>0</v>
      </c>
      <c r="G179" s="6" t="s">
        <v>56</v>
      </c>
      <c r="H179" s="2" t="s">
        <v>366</v>
      </c>
      <c r="I179" s="11">
        <f>I180+I181</f>
        <v>0</v>
      </c>
      <c r="J179" s="11">
        <f>J180+J181</f>
        <v>0</v>
      </c>
      <c r="K179" s="11">
        <f>K180+K181</f>
        <v>0</v>
      </c>
      <c r="L179" s="11">
        <f t="shared" si="41"/>
        <v>0</v>
      </c>
    </row>
    <row r="180" spans="1:12" ht="12.75">
      <c r="A180" s="15" t="s">
        <v>367</v>
      </c>
      <c r="B180" s="241" t="s">
        <v>368</v>
      </c>
      <c r="C180" s="13"/>
      <c r="D180" s="13"/>
      <c r="E180" s="13"/>
      <c r="F180" s="13">
        <f t="shared" si="42"/>
        <v>0</v>
      </c>
      <c r="G180" s="7" t="s">
        <v>89</v>
      </c>
      <c r="H180" s="10" t="s">
        <v>487</v>
      </c>
      <c r="I180" s="13"/>
      <c r="J180" s="13"/>
      <c r="K180" s="13"/>
      <c r="L180" s="13">
        <f t="shared" si="41"/>
        <v>0</v>
      </c>
    </row>
    <row r="181" spans="1:12" ht="12.75">
      <c r="A181" s="6" t="s">
        <v>54</v>
      </c>
      <c r="B181" s="14" t="s">
        <v>369</v>
      </c>
      <c r="C181" s="11">
        <f>SUM(C182:C183)</f>
        <v>0</v>
      </c>
      <c r="D181" s="11">
        <f>SUM(D182:D183)</f>
        <v>0</v>
      </c>
      <c r="E181" s="11">
        <f>SUM(E182:E183)</f>
        <v>0</v>
      </c>
      <c r="F181" s="11">
        <f t="shared" si="42"/>
        <v>0</v>
      </c>
      <c r="G181" s="8" t="s">
        <v>90</v>
      </c>
      <c r="H181" s="10" t="s">
        <v>503</v>
      </c>
      <c r="I181" s="13"/>
      <c r="J181" s="13"/>
      <c r="K181" s="13"/>
      <c r="L181" s="13">
        <f t="shared" si="41"/>
        <v>0</v>
      </c>
    </row>
    <row r="182" spans="1:12" ht="12.75">
      <c r="A182" s="15" t="s">
        <v>370</v>
      </c>
      <c r="B182" s="239" t="s">
        <v>371</v>
      </c>
      <c r="C182" s="13"/>
      <c r="D182" s="13"/>
      <c r="E182" s="13"/>
      <c r="F182" s="13">
        <f t="shared" si="42"/>
        <v>0</v>
      </c>
      <c r="G182" s="424"/>
      <c r="H182" s="425"/>
      <c r="I182" s="425"/>
      <c r="J182" s="425"/>
      <c r="K182" s="425"/>
      <c r="L182" s="426"/>
    </row>
    <row r="183" spans="1:12" ht="12.75">
      <c r="A183" s="15" t="s">
        <v>250</v>
      </c>
      <c r="B183" s="239" t="s">
        <v>504</v>
      </c>
      <c r="C183" s="13"/>
      <c r="D183" s="13"/>
      <c r="E183" s="13"/>
      <c r="F183" s="13">
        <f t="shared" si="42"/>
        <v>0</v>
      </c>
      <c r="G183" s="427"/>
      <c r="H183" s="428"/>
      <c r="I183" s="428"/>
      <c r="J183" s="428"/>
      <c r="K183" s="428"/>
      <c r="L183" s="429"/>
    </row>
    <row r="184" spans="1:12" ht="12.75">
      <c r="A184" s="16" t="s">
        <v>55</v>
      </c>
      <c r="B184" s="14" t="s">
        <v>252</v>
      </c>
      <c r="C184" s="13"/>
      <c r="D184" s="13"/>
      <c r="E184" s="13"/>
      <c r="F184" s="11">
        <f t="shared" si="42"/>
        <v>0</v>
      </c>
      <c r="G184" s="430"/>
      <c r="H184" s="372"/>
      <c r="I184" s="372"/>
      <c r="J184" s="372"/>
      <c r="K184" s="372"/>
      <c r="L184" s="431"/>
    </row>
    <row r="185" spans="1:12" ht="12.75">
      <c r="A185" s="393" t="s">
        <v>131</v>
      </c>
      <c r="B185" s="394"/>
      <c r="C185" s="30">
        <f>SUM(C177,C181,C184)</f>
        <v>0</v>
      </c>
      <c r="D185" s="30">
        <f>SUM(D177,D181,D184)</f>
        <v>0</v>
      </c>
      <c r="E185" s="30">
        <f>SUM(E177,E181,E184)</f>
        <v>0</v>
      </c>
      <c r="F185" s="30">
        <f t="shared" si="42"/>
        <v>0</v>
      </c>
      <c r="G185" s="391" t="s">
        <v>132</v>
      </c>
      <c r="H185" s="392"/>
      <c r="I185" s="317">
        <f>SUM(I176+I177+I178+I179)</f>
        <v>0</v>
      </c>
      <c r="J185" s="317">
        <f>SUM(J176+J177+J178+J179)</f>
        <v>0</v>
      </c>
      <c r="K185" s="317">
        <f>SUM(K176+K177+K178+K179)</f>
        <v>0</v>
      </c>
      <c r="L185" s="30">
        <f>I185+J185+K185</f>
        <v>0</v>
      </c>
    </row>
    <row r="186" spans="1:12" ht="13.5">
      <c r="A186" s="440" t="s">
        <v>372</v>
      </c>
      <c r="B186" s="441"/>
      <c r="C186" s="243">
        <f>I185-C185</f>
        <v>0</v>
      </c>
      <c r="D186" s="243">
        <f>J185-D185</f>
        <v>0</v>
      </c>
      <c r="E186" s="243">
        <f>K185-E185</f>
        <v>0</v>
      </c>
      <c r="F186" s="243">
        <f t="shared" si="42"/>
        <v>0</v>
      </c>
      <c r="G186" s="450"/>
      <c r="H186" s="451"/>
      <c r="I186" s="451"/>
      <c r="J186" s="451"/>
      <c r="K186" s="451"/>
      <c r="L186" s="452"/>
    </row>
    <row r="187" spans="1:12" ht="12.75">
      <c r="A187" s="442"/>
      <c r="B187" s="443"/>
      <c r="C187" s="443"/>
      <c r="D187" s="443"/>
      <c r="E187" s="443"/>
      <c r="F187" s="444"/>
      <c r="G187" s="453"/>
      <c r="H187" s="454"/>
      <c r="I187" s="454"/>
      <c r="J187" s="454"/>
      <c r="K187" s="454"/>
      <c r="L187" s="455"/>
    </row>
    <row r="188" spans="1:12" ht="12.75">
      <c r="A188" s="6" t="s">
        <v>56</v>
      </c>
      <c r="B188" s="2" t="s">
        <v>373</v>
      </c>
      <c r="C188" s="11">
        <f>C189+C190+C191</f>
        <v>0</v>
      </c>
      <c r="D188" s="11">
        <f>+D189</f>
        <v>0</v>
      </c>
      <c r="E188" s="11">
        <f>+E189</f>
        <v>0</v>
      </c>
      <c r="F188" s="11">
        <f>C188+D188+E188</f>
        <v>0</v>
      </c>
      <c r="G188" s="453"/>
      <c r="H188" s="454"/>
      <c r="I188" s="454"/>
      <c r="J188" s="454"/>
      <c r="K188" s="454"/>
      <c r="L188" s="455"/>
    </row>
    <row r="189" spans="1:12" ht="12.75">
      <c r="A189" s="15" t="s">
        <v>82</v>
      </c>
      <c r="B189" s="239" t="s">
        <v>374</v>
      </c>
      <c r="C189" s="13"/>
      <c r="D189" s="13"/>
      <c r="E189" s="13"/>
      <c r="F189" s="13">
        <f aca="true" t="shared" si="43" ref="F189:F197">C189+D189+E189</f>
        <v>0</v>
      </c>
      <c r="G189" s="456"/>
      <c r="H189" s="457"/>
      <c r="I189" s="457"/>
      <c r="J189" s="457"/>
      <c r="K189" s="457"/>
      <c r="L189" s="458"/>
    </row>
    <row r="190" spans="1:12" ht="12.75">
      <c r="A190" s="15" t="s">
        <v>83</v>
      </c>
      <c r="B190" s="239" t="s">
        <v>375</v>
      </c>
      <c r="C190" s="13"/>
      <c r="D190" s="13"/>
      <c r="E190" s="13"/>
      <c r="F190" s="13">
        <f t="shared" si="43"/>
        <v>0</v>
      </c>
      <c r="G190" s="318" t="s">
        <v>62</v>
      </c>
      <c r="H190" s="319" t="s">
        <v>256</v>
      </c>
      <c r="I190" s="320">
        <f>+I191+I192</f>
        <v>0</v>
      </c>
      <c r="J190" s="320">
        <f>+J191</f>
        <v>0</v>
      </c>
      <c r="K190" s="320">
        <f>+K191</f>
        <v>0</v>
      </c>
      <c r="L190" s="11">
        <f>I190+J190+K190</f>
        <v>0</v>
      </c>
    </row>
    <row r="191" spans="1:12" ht="12.75">
      <c r="A191" s="15" t="s">
        <v>84</v>
      </c>
      <c r="B191" s="239" t="s">
        <v>505</v>
      </c>
      <c r="C191" s="13"/>
      <c r="D191" s="13"/>
      <c r="E191" s="13"/>
      <c r="F191" s="13">
        <f t="shared" si="43"/>
        <v>0</v>
      </c>
      <c r="G191" s="15" t="s">
        <v>86</v>
      </c>
      <c r="H191" s="10" t="s">
        <v>501</v>
      </c>
      <c r="I191" s="13"/>
      <c r="J191" s="13"/>
      <c r="K191" s="13"/>
      <c r="L191" s="13">
        <f>I191+J191+K191</f>
        <v>0</v>
      </c>
    </row>
    <row r="192" spans="1:12" ht="13.5">
      <c r="A192" s="437" t="s">
        <v>126</v>
      </c>
      <c r="B192" s="437"/>
      <c r="C192" s="243">
        <f>C188-I190</f>
        <v>0</v>
      </c>
      <c r="D192" s="243">
        <f>D190-J190</f>
        <v>0</v>
      </c>
      <c r="E192" s="243">
        <f>E190-K190</f>
        <v>0</v>
      </c>
      <c r="F192" s="243">
        <f t="shared" si="43"/>
        <v>0</v>
      </c>
      <c r="G192" s="15" t="s">
        <v>486</v>
      </c>
      <c r="H192" s="325" t="s">
        <v>502</v>
      </c>
      <c r="I192" s="325"/>
      <c r="J192" s="325"/>
      <c r="K192" s="325"/>
      <c r="L192" s="13">
        <f>I192+J192+K192</f>
        <v>0</v>
      </c>
    </row>
    <row r="193" spans="1:12" ht="12.75">
      <c r="A193" s="407" t="s">
        <v>75</v>
      </c>
      <c r="B193" s="408"/>
      <c r="C193" s="138">
        <f>SUM(C185,C188)</f>
        <v>0</v>
      </c>
      <c r="D193" s="138">
        <f>SUM(D185,D188,D190)</f>
        <v>0</v>
      </c>
      <c r="E193" s="138">
        <f>SUM(E185,E188,E190)</f>
        <v>0</v>
      </c>
      <c r="F193" s="138">
        <f t="shared" si="43"/>
        <v>0</v>
      </c>
      <c r="G193" s="407" t="s">
        <v>76</v>
      </c>
      <c r="H193" s="408"/>
      <c r="I193" s="138">
        <f>SUM(I185,I190)</f>
        <v>0</v>
      </c>
      <c r="J193" s="138">
        <f>SUM(J185,J190)</f>
        <v>0</v>
      </c>
      <c r="K193" s="138">
        <f>SUM(K185,K190)</f>
        <v>0</v>
      </c>
      <c r="L193" s="138">
        <f>I193+J193+K193</f>
        <v>0</v>
      </c>
    </row>
    <row r="194" spans="1:12" ht="12.75">
      <c r="A194" s="393" t="s">
        <v>77</v>
      </c>
      <c r="B194" s="394"/>
      <c r="C194" s="30">
        <f aca="true" t="shared" si="44" ref="C194:E195">SUM(C166,C185)</f>
        <v>2450</v>
      </c>
      <c r="D194" s="30">
        <f t="shared" si="44"/>
        <v>880</v>
      </c>
      <c r="E194" s="30">
        <f t="shared" si="44"/>
        <v>0</v>
      </c>
      <c r="F194" s="30">
        <f t="shared" si="43"/>
        <v>3330</v>
      </c>
      <c r="G194" s="393" t="s">
        <v>79</v>
      </c>
      <c r="H194" s="394"/>
      <c r="I194" s="30">
        <f>SUM(I166,I185)</f>
        <v>118215</v>
      </c>
      <c r="J194" s="30">
        <f>SUM(J166,J185)</f>
        <v>3290</v>
      </c>
      <c r="K194" s="30">
        <f>SUM(K166,K185)</f>
        <v>0</v>
      </c>
      <c r="L194" s="30">
        <f>I194+J194+K194</f>
        <v>121505</v>
      </c>
    </row>
    <row r="195" spans="1:12" ht="12.75">
      <c r="A195" s="438" t="s">
        <v>376</v>
      </c>
      <c r="B195" s="439"/>
      <c r="C195" s="11">
        <f t="shared" si="44"/>
        <v>115765</v>
      </c>
      <c r="D195" s="11">
        <f t="shared" si="44"/>
        <v>2410</v>
      </c>
      <c r="E195" s="11">
        <f t="shared" si="44"/>
        <v>0</v>
      </c>
      <c r="F195" s="11">
        <f t="shared" si="43"/>
        <v>118175</v>
      </c>
      <c r="G195" s="409"/>
      <c r="H195" s="410"/>
      <c r="I195" s="410"/>
      <c r="J195" s="410"/>
      <c r="K195" s="410"/>
      <c r="L195" s="411"/>
    </row>
    <row r="196" spans="1:12" ht="12.75">
      <c r="A196" s="438" t="s">
        <v>78</v>
      </c>
      <c r="B196" s="439"/>
      <c r="C196" s="11">
        <f>SUM(C169,C188)</f>
        <v>115765</v>
      </c>
      <c r="D196" s="11">
        <f>SUM(D169,D188)</f>
        <v>2410</v>
      </c>
      <c r="E196" s="11">
        <f>SUM(E169,E188)</f>
        <v>0</v>
      </c>
      <c r="F196" s="11">
        <f t="shared" si="43"/>
        <v>118175</v>
      </c>
      <c r="G196" s="395" t="s">
        <v>78</v>
      </c>
      <c r="H196" s="396"/>
      <c r="I196" s="320">
        <f>SUM(I171,I190)</f>
        <v>0</v>
      </c>
      <c r="J196" s="320">
        <f>SUM(J171,J190)</f>
        <v>0</v>
      </c>
      <c r="K196" s="320">
        <f>SUM(K171,K190)</f>
        <v>0</v>
      </c>
      <c r="L196" s="11">
        <f>I196+J196+K196</f>
        <v>0</v>
      </c>
    </row>
    <row r="197" spans="1:12" ht="24.75" customHeight="1">
      <c r="A197" s="399" t="s">
        <v>49</v>
      </c>
      <c r="B197" s="400"/>
      <c r="C197" s="315">
        <f>SUM(C174+C193)</f>
        <v>118215</v>
      </c>
      <c r="D197" s="315">
        <f>SUM(D174+D193)</f>
        <v>3290</v>
      </c>
      <c r="E197" s="315">
        <f>SUM(E174+E193)</f>
        <v>0</v>
      </c>
      <c r="F197" s="315">
        <f t="shared" si="43"/>
        <v>121505</v>
      </c>
      <c r="G197" s="399" t="s">
        <v>50</v>
      </c>
      <c r="H197" s="400"/>
      <c r="I197" s="315">
        <f>SUM(I174,I193)</f>
        <v>118215</v>
      </c>
      <c r="J197" s="315">
        <f>SUM(J174,J193)</f>
        <v>3290</v>
      </c>
      <c r="K197" s="315">
        <f>SUM(K174,K193)</f>
        <v>0</v>
      </c>
      <c r="L197" s="315">
        <f>I197+J197+K197</f>
        <v>121505</v>
      </c>
    </row>
    <row r="198" spans="1:12" ht="15">
      <c r="A198" s="406" t="s">
        <v>377</v>
      </c>
      <c r="B198" s="406"/>
      <c r="C198" s="406"/>
      <c r="D198" s="406"/>
      <c r="E198" s="406"/>
      <c r="F198" s="406"/>
      <c r="G198" s="406"/>
      <c r="H198" s="406"/>
      <c r="I198" s="406"/>
      <c r="J198" s="406"/>
      <c r="K198" s="406"/>
      <c r="L198" s="308"/>
    </row>
    <row r="199" spans="1:12" ht="26.25" customHeight="1">
      <c r="A199" s="406"/>
      <c r="B199" s="406"/>
      <c r="C199" s="406"/>
      <c r="D199" s="406"/>
      <c r="E199" s="406"/>
      <c r="F199" s="406"/>
      <c r="G199" s="406"/>
      <c r="H199" s="406"/>
      <c r="I199" s="406"/>
      <c r="J199" s="406"/>
      <c r="K199" s="406"/>
      <c r="L199" s="308"/>
    </row>
    <row r="200" spans="1:12" ht="15">
      <c r="A200" s="3" t="s">
        <v>95</v>
      </c>
      <c r="I200" s="372" t="s">
        <v>384</v>
      </c>
      <c r="J200" s="372"/>
      <c r="K200" s="372"/>
      <c r="L200" s="142" t="s">
        <v>116</v>
      </c>
    </row>
    <row r="201" spans="1:12" ht="12.75" customHeight="1">
      <c r="A201" s="433" t="s">
        <v>65</v>
      </c>
      <c r="B201" s="435" t="s">
        <v>61</v>
      </c>
      <c r="C201" s="388" t="s">
        <v>14</v>
      </c>
      <c r="D201" s="388" t="s">
        <v>483</v>
      </c>
      <c r="E201" s="388" t="s">
        <v>484</v>
      </c>
      <c r="F201" s="388" t="s">
        <v>485</v>
      </c>
      <c r="G201" s="433" t="s">
        <v>65</v>
      </c>
      <c r="H201" s="435" t="s">
        <v>66</v>
      </c>
      <c r="I201" s="388" t="s">
        <v>14</v>
      </c>
      <c r="J201" s="388" t="s">
        <v>483</v>
      </c>
      <c r="K201" s="388" t="s">
        <v>484</v>
      </c>
      <c r="L201" s="388" t="s">
        <v>485</v>
      </c>
    </row>
    <row r="202" spans="1:12" ht="12.75" customHeight="1">
      <c r="A202" s="433"/>
      <c r="B202" s="435"/>
      <c r="C202" s="397"/>
      <c r="D202" s="397"/>
      <c r="E202" s="397"/>
      <c r="F202" s="389"/>
      <c r="G202" s="433"/>
      <c r="H202" s="435"/>
      <c r="I202" s="397"/>
      <c r="J202" s="397"/>
      <c r="K202" s="397"/>
      <c r="L202" s="389"/>
    </row>
    <row r="203" spans="1:12" ht="30.75" customHeight="1">
      <c r="A203" s="434"/>
      <c r="B203" s="436"/>
      <c r="C203" s="398"/>
      <c r="D203" s="398"/>
      <c r="E203" s="398"/>
      <c r="F203" s="390"/>
      <c r="G203" s="434"/>
      <c r="H203" s="436"/>
      <c r="I203" s="398"/>
      <c r="J203" s="398"/>
      <c r="K203" s="398"/>
      <c r="L203" s="390"/>
    </row>
    <row r="204" spans="1:12" ht="21.75" customHeight="1">
      <c r="A204" s="399" t="s">
        <v>31</v>
      </c>
      <c r="B204" s="401"/>
      <c r="C204" s="401"/>
      <c r="D204" s="401"/>
      <c r="E204" s="401"/>
      <c r="F204" s="314"/>
      <c r="G204" s="399" t="s">
        <v>33</v>
      </c>
      <c r="H204" s="401"/>
      <c r="I204" s="401"/>
      <c r="J204" s="401"/>
      <c r="K204" s="401"/>
      <c r="L204" s="400"/>
    </row>
    <row r="205" spans="1:12" ht="12.75">
      <c r="A205" s="6" t="s">
        <v>53</v>
      </c>
      <c r="B205" s="2" t="s">
        <v>122</v>
      </c>
      <c r="C205" s="11"/>
      <c r="D205" s="11"/>
      <c r="E205" s="11"/>
      <c r="F205" s="11">
        <f>C205+D205+E205</f>
        <v>0</v>
      </c>
      <c r="G205" s="321" t="s">
        <v>53</v>
      </c>
      <c r="H205" s="322" t="s">
        <v>127</v>
      </c>
      <c r="I205" s="320">
        <v>59496</v>
      </c>
      <c r="J205" s="320">
        <v>3000</v>
      </c>
      <c r="K205" s="320">
        <v>4350</v>
      </c>
      <c r="L205" s="11">
        <f>I205+J205+K205</f>
        <v>66846</v>
      </c>
    </row>
    <row r="206" spans="1:12" ht="12.75">
      <c r="A206" s="6" t="s">
        <v>54</v>
      </c>
      <c r="B206" s="2" t="s">
        <v>121</v>
      </c>
      <c r="C206" s="12">
        <f>SUM(C207:C209)</f>
        <v>0</v>
      </c>
      <c r="D206" s="12">
        <f>SUM(D207:D209)</f>
        <v>0</v>
      </c>
      <c r="E206" s="12">
        <f>SUM(E207:E209)</f>
        <v>0</v>
      </c>
      <c r="F206" s="11">
        <f aca="true" t="shared" si="45" ref="F206:F215">C206+D206+E206</f>
        <v>0</v>
      </c>
      <c r="G206" s="6" t="s">
        <v>54</v>
      </c>
      <c r="H206" s="14" t="s">
        <v>343</v>
      </c>
      <c r="I206" s="11">
        <v>16064</v>
      </c>
      <c r="J206" s="11">
        <v>800</v>
      </c>
      <c r="K206" s="11">
        <v>231</v>
      </c>
      <c r="L206" s="11">
        <f aca="true" t="shared" si="46" ref="L206:L212">I206+J206+K206</f>
        <v>17095</v>
      </c>
    </row>
    <row r="207" spans="1:12" ht="12.75">
      <c r="A207" s="8" t="s">
        <v>81</v>
      </c>
      <c r="B207" s="1" t="s">
        <v>123</v>
      </c>
      <c r="C207" s="13"/>
      <c r="D207" s="13"/>
      <c r="E207" s="13"/>
      <c r="F207" s="13">
        <f t="shared" si="45"/>
        <v>0</v>
      </c>
      <c r="G207" s="6" t="s">
        <v>55</v>
      </c>
      <c r="H207" s="14" t="s">
        <v>128</v>
      </c>
      <c r="I207" s="11">
        <v>13000</v>
      </c>
      <c r="J207" s="11">
        <v>2257</v>
      </c>
      <c r="K207" s="11"/>
      <c r="L207" s="11">
        <f t="shared" si="46"/>
        <v>15257</v>
      </c>
    </row>
    <row r="208" spans="1:12" ht="12.75">
      <c r="A208" s="8" t="s">
        <v>67</v>
      </c>
      <c r="B208" s="1" t="s">
        <v>71</v>
      </c>
      <c r="C208" s="13"/>
      <c r="D208" s="13"/>
      <c r="E208" s="13" t="s">
        <v>80</v>
      </c>
      <c r="F208" s="13">
        <v>0</v>
      </c>
      <c r="G208" s="6" t="s">
        <v>56</v>
      </c>
      <c r="H208" s="14" t="s">
        <v>344</v>
      </c>
      <c r="I208" s="11">
        <f>SUM(I209+I210+I211)</f>
        <v>0</v>
      </c>
      <c r="J208" s="11">
        <f>SUM(J209+J210+J211)</f>
        <v>0</v>
      </c>
      <c r="K208" s="11">
        <f>SUM(K209+K210+K211)</f>
        <v>0</v>
      </c>
      <c r="L208" s="11">
        <f t="shared" si="46"/>
        <v>0</v>
      </c>
    </row>
    <row r="209" spans="1:12" ht="12.75">
      <c r="A209" s="8" t="s">
        <v>70</v>
      </c>
      <c r="B209" s="1" t="s">
        <v>210</v>
      </c>
      <c r="C209" s="13"/>
      <c r="D209" s="13"/>
      <c r="E209" s="13"/>
      <c r="F209" s="13">
        <f t="shared" si="45"/>
        <v>0</v>
      </c>
      <c r="G209" s="15" t="s">
        <v>82</v>
      </c>
      <c r="H209" s="1" t="s">
        <v>345</v>
      </c>
      <c r="I209" s="13"/>
      <c r="J209" s="13"/>
      <c r="K209" s="13"/>
      <c r="L209" s="13">
        <f t="shared" si="46"/>
        <v>0</v>
      </c>
    </row>
    <row r="210" spans="1:12" ht="12.75">
      <c r="A210" s="9" t="s">
        <v>55</v>
      </c>
      <c r="B210" s="14" t="s">
        <v>346</v>
      </c>
      <c r="C210" s="11">
        <f>SUM(C211:C213)</f>
        <v>0</v>
      </c>
      <c r="D210" s="11">
        <f>SUM(D211:D213)</f>
        <v>0</v>
      </c>
      <c r="E210" s="11">
        <f>SUM(E211:E213)</f>
        <v>0</v>
      </c>
      <c r="F210" s="11">
        <f t="shared" si="45"/>
        <v>0</v>
      </c>
      <c r="G210" s="15" t="s">
        <v>83</v>
      </c>
      <c r="H210" s="1" t="s">
        <v>347</v>
      </c>
      <c r="I210" s="13"/>
      <c r="J210" s="13"/>
      <c r="K210" s="13"/>
      <c r="L210" s="13">
        <f t="shared" si="46"/>
        <v>0</v>
      </c>
    </row>
    <row r="211" spans="1:12" ht="12.75">
      <c r="A211" s="15" t="s">
        <v>72</v>
      </c>
      <c r="B211" s="239" t="s">
        <v>348</v>
      </c>
      <c r="C211" s="13"/>
      <c r="D211" s="13"/>
      <c r="E211" s="13"/>
      <c r="F211" s="13">
        <f t="shared" si="45"/>
        <v>0</v>
      </c>
      <c r="G211" s="15" t="s">
        <v>84</v>
      </c>
      <c r="H211" s="1" t="s">
        <v>349</v>
      </c>
      <c r="I211" s="13"/>
      <c r="J211" s="13"/>
      <c r="K211" s="13"/>
      <c r="L211" s="13">
        <f t="shared" si="46"/>
        <v>0</v>
      </c>
    </row>
    <row r="212" spans="1:12" ht="12.75">
      <c r="A212" s="15" t="s">
        <v>87</v>
      </c>
      <c r="B212" s="1" t="s">
        <v>350</v>
      </c>
      <c r="C212" s="13"/>
      <c r="D212" s="13"/>
      <c r="E212" s="13"/>
      <c r="F212" s="13">
        <f t="shared" si="45"/>
        <v>0</v>
      </c>
      <c r="G212" s="16" t="s">
        <v>62</v>
      </c>
      <c r="H212" s="2" t="s">
        <v>45</v>
      </c>
      <c r="I212" s="11"/>
      <c r="J212" s="11"/>
      <c r="K212" s="11"/>
      <c r="L212" s="11">
        <f t="shared" si="46"/>
        <v>0</v>
      </c>
    </row>
    <row r="213" spans="1:12" ht="12.75">
      <c r="A213" s="15" t="s">
        <v>88</v>
      </c>
      <c r="B213" s="239" t="s">
        <v>351</v>
      </c>
      <c r="C213" s="13"/>
      <c r="D213" s="13"/>
      <c r="E213" s="13"/>
      <c r="F213" s="13">
        <f t="shared" si="45"/>
        <v>0</v>
      </c>
      <c r="G213" s="382"/>
      <c r="H213" s="383"/>
      <c r="I213" s="383"/>
      <c r="J213" s="383"/>
      <c r="K213" s="383"/>
      <c r="L213" s="384"/>
    </row>
    <row r="214" spans="1:12" ht="12.75">
      <c r="A214" s="16" t="s">
        <v>56</v>
      </c>
      <c r="B214" s="14" t="s">
        <v>352</v>
      </c>
      <c r="C214" s="11"/>
      <c r="D214" s="11"/>
      <c r="E214" s="11"/>
      <c r="F214" s="11">
        <f t="shared" si="45"/>
        <v>0</v>
      </c>
      <c r="G214" s="385"/>
      <c r="H214" s="386"/>
      <c r="I214" s="386"/>
      <c r="J214" s="386"/>
      <c r="K214" s="386"/>
      <c r="L214" s="387"/>
    </row>
    <row r="215" spans="1:12" ht="12.75">
      <c r="A215" s="393" t="s">
        <v>124</v>
      </c>
      <c r="B215" s="394"/>
      <c r="C215" s="30">
        <f>SUM(C214+C210+C206+C205)</f>
        <v>0</v>
      </c>
      <c r="D215" s="30">
        <f>SUM(D214+D210+D206+D205)</f>
        <v>0</v>
      </c>
      <c r="E215" s="30">
        <f>SUM(E214+E210+E206+E205)</f>
        <v>0</v>
      </c>
      <c r="F215" s="30">
        <f t="shared" si="45"/>
        <v>0</v>
      </c>
      <c r="G215" s="391" t="s">
        <v>129</v>
      </c>
      <c r="H215" s="392"/>
      <c r="I215" s="317">
        <f>SUM(I205+I206+I207+I208+I212)</f>
        <v>88560</v>
      </c>
      <c r="J215" s="317">
        <f>SUM(J205+J206+J207+J208+J212)</f>
        <v>6057</v>
      </c>
      <c r="K215" s="317">
        <f>SUM(K205+K206+K207+K208+K212)</f>
        <v>4581</v>
      </c>
      <c r="L215" s="30">
        <f>I215+J215+K215</f>
        <v>99198</v>
      </c>
    </row>
    <row r="216" spans="1:12" ht="13.5">
      <c r="A216" s="440" t="s">
        <v>353</v>
      </c>
      <c r="B216" s="441"/>
      <c r="C216" s="243">
        <f>I215-C215</f>
        <v>88560</v>
      </c>
      <c r="D216" s="243">
        <f>J215-D215</f>
        <v>6057</v>
      </c>
      <c r="E216" s="243">
        <f>K215-E215</f>
        <v>4581</v>
      </c>
      <c r="F216" s="243">
        <f>C216+D216+E216</f>
        <v>99198</v>
      </c>
      <c r="G216" s="424"/>
      <c r="H216" s="425"/>
      <c r="I216" s="425"/>
      <c r="J216" s="425"/>
      <c r="K216" s="425"/>
      <c r="L216" s="426"/>
    </row>
    <row r="217" spans="1:12" ht="12.75">
      <c r="A217" s="442"/>
      <c r="B217" s="443"/>
      <c r="C217" s="443"/>
      <c r="D217" s="443"/>
      <c r="E217" s="443"/>
      <c r="F217" s="444"/>
      <c r="G217" s="427"/>
      <c r="H217" s="428"/>
      <c r="I217" s="428"/>
      <c r="J217" s="428"/>
      <c r="K217" s="428"/>
      <c r="L217" s="429"/>
    </row>
    <row r="218" spans="1:12" ht="12.75">
      <c r="A218" s="6" t="s">
        <v>62</v>
      </c>
      <c r="B218" s="14" t="s">
        <v>354</v>
      </c>
      <c r="C218" s="11">
        <f>C219+C220+C221</f>
        <v>88560</v>
      </c>
      <c r="D218" s="11">
        <f>D219+D220+D221</f>
        <v>6057</v>
      </c>
      <c r="E218" s="11">
        <f>E219+E220+E221</f>
        <v>4581</v>
      </c>
      <c r="F218" s="11">
        <f aca="true" t="shared" si="47" ref="F218:F223">C218+D218+E218</f>
        <v>99198</v>
      </c>
      <c r="G218" s="427"/>
      <c r="H218" s="428"/>
      <c r="I218" s="428"/>
      <c r="J218" s="428"/>
      <c r="K218" s="428"/>
      <c r="L218" s="429"/>
    </row>
    <row r="219" spans="1:12" ht="12.75">
      <c r="A219" s="15" t="s">
        <v>355</v>
      </c>
      <c r="B219" s="10" t="s">
        <v>356</v>
      </c>
      <c r="C219" s="13">
        <v>88560</v>
      </c>
      <c r="D219" s="13">
        <v>6032</v>
      </c>
      <c r="E219" s="13">
        <v>4581</v>
      </c>
      <c r="F219" s="13">
        <f t="shared" si="47"/>
        <v>99173</v>
      </c>
      <c r="G219" s="430"/>
      <c r="H219" s="372"/>
      <c r="I219" s="372"/>
      <c r="J219" s="372"/>
      <c r="K219" s="372"/>
      <c r="L219" s="431"/>
    </row>
    <row r="220" spans="1:12" ht="12.75">
      <c r="A220" s="15" t="s">
        <v>357</v>
      </c>
      <c r="B220" s="1" t="s">
        <v>358</v>
      </c>
      <c r="C220" s="13"/>
      <c r="D220" s="13">
        <v>25</v>
      </c>
      <c r="E220" s="13"/>
      <c r="F220" s="13">
        <f t="shared" si="47"/>
        <v>25</v>
      </c>
      <c r="G220" s="318" t="s">
        <v>57</v>
      </c>
      <c r="H220" s="319" t="s">
        <v>253</v>
      </c>
      <c r="I220" s="320">
        <f>I221+I222</f>
        <v>0</v>
      </c>
      <c r="J220" s="320">
        <f>J221+J222</f>
        <v>0</v>
      </c>
      <c r="K220" s="320">
        <f>K221+K222</f>
        <v>0</v>
      </c>
      <c r="L220" s="11">
        <f>I220+J220+K220</f>
        <v>0</v>
      </c>
    </row>
    <row r="221" spans="1:12" ht="12.75">
      <c r="A221" s="15" t="s">
        <v>359</v>
      </c>
      <c r="B221" s="1" t="s">
        <v>360</v>
      </c>
      <c r="C221" s="13"/>
      <c r="D221" s="13"/>
      <c r="E221" s="13"/>
      <c r="F221" s="13">
        <f t="shared" si="47"/>
        <v>0</v>
      </c>
      <c r="G221" s="15" t="s">
        <v>580</v>
      </c>
      <c r="H221" s="1" t="s">
        <v>361</v>
      </c>
      <c r="I221" s="13"/>
      <c r="J221" s="13"/>
      <c r="K221" s="13"/>
      <c r="L221" s="13">
        <f>I221+J221+K221</f>
        <v>0</v>
      </c>
    </row>
    <row r="222" spans="1:12" ht="13.5">
      <c r="A222" s="437" t="s">
        <v>125</v>
      </c>
      <c r="B222" s="437"/>
      <c r="C222" s="243">
        <f>C218-I220</f>
        <v>88560</v>
      </c>
      <c r="D222" s="243">
        <f>D218-J220</f>
        <v>6057</v>
      </c>
      <c r="E222" s="243">
        <f>E218-K220</f>
        <v>4581</v>
      </c>
      <c r="F222" s="243">
        <f t="shared" si="47"/>
        <v>99198</v>
      </c>
      <c r="G222" s="15" t="s">
        <v>581</v>
      </c>
      <c r="H222" s="10" t="s">
        <v>362</v>
      </c>
      <c r="I222" s="244"/>
      <c r="J222" s="244"/>
      <c r="K222" s="244"/>
      <c r="L222" s="13">
        <f>I222+J222+K222</f>
        <v>0</v>
      </c>
    </row>
    <row r="223" spans="1:12" ht="12.75">
      <c r="A223" s="407" t="s">
        <v>73</v>
      </c>
      <c r="B223" s="408"/>
      <c r="C223" s="138">
        <f>SUM(C215,C218)</f>
        <v>88560</v>
      </c>
      <c r="D223" s="138">
        <f>SUM(D215,D218)</f>
        <v>6057</v>
      </c>
      <c r="E223" s="138">
        <f>SUM(E215,E218)</f>
        <v>4581</v>
      </c>
      <c r="F223" s="138">
        <f t="shared" si="47"/>
        <v>99198</v>
      </c>
      <c r="G223" s="407" t="s">
        <v>74</v>
      </c>
      <c r="H223" s="408"/>
      <c r="I223" s="138">
        <f>SUM(I215,I220)</f>
        <v>88560</v>
      </c>
      <c r="J223" s="138">
        <f>SUM(J215,J220)</f>
        <v>6057</v>
      </c>
      <c r="K223" s="138">
        <f>SUM(K215,K220)</f>
        <v>4581</v>
      </c>
      <c r="L223" s="138">
        <f>I223+J223+K223</f>
        <v>99198</v>
      </c>
    </row>
    <row r="224" spans="1:12" ht="22.5" customHeight="1">
      <c r="A224" s="399" t="s">
        <v>32</v>
      </c>
      <c r="B224" s="401"/>
      <c r="C224" s="401"/>
      <c r="D224" s="401"/>
      <c r="E224" s="401"/>
      <c r="F224" s="314"/>
      <c r="G224" s="399" t="s">
        <v>34</v>
      </c>
      <c r="H224" s="401"/>
      <c r="I224" s="401"/>
      <c r="J224" s="401"/>
      <c r="K224" s="401"/>
      <c r="L224" s="400"/>
    </row>
    <row r="225" spans="1:12" ht="12.75">
      <c r="A225" s="445"/>
      <c r="B225" s="446"/>
      <c r="C225" s="446"/>
      <c r="D225" s="446"/>
      <c r="E225" s="446"/>
      <c r="F225" s="447"/>
      <c r="G225" s="321" t="s">
        <v>53</v>
      </c>
      <c r="H225" s="322" t="s">
        <v>130</v>
      </c>
      <c r="I225" s="320"/>
      <c r="J225" s="320"/>
      <c r="K225" s="320"/>
      <c r="L225" s="11">
        <f aca="true" t="shared" si="48" ref="L225:L230">I225+J225+K225</f>
        <v>0</v>
      </c>
    </row>
    <row r="226" spans="1:12" ht="12.75">
      <c r="A226" s="6" t="s">
        <v>53</v>
      </c>
      <c r="B226" s="14" t="s">
        <v>251</v>
      </c>
      <c r="C226" s="11">
        <f>SUM(C227:C229)</f>
        <v>0</v>
      </c>
      <c r="D226" s="11">
        <f>SUM(D227:D229)</f>
        <v>0</v>
      </c>
      <c r="E226" s="11">
        <f>SUM(E227:E229)</f>
        <v>0</v>
      </c>
      <c r="F226" s="11">
        <f>C226+D226+E226</f>
        <v>0</v>
      </c>
      <c r="G226" s="6" t="s">
        <v>54</v>
      </c>
      <c r="H226" s="14" t="s">
        <v>254</v>
      </c>
      <c r="I226" s="11"/>
      <c r="J226" s="11"/>
      <c r="K226" s="11"/>
      <c r="L226" s="11">
        <f t="shared" si="48"/>
        <v>0</v>
      </c>
    </row>
    <row r="227" spans="1:12" ht="12.75">
      <c r="A227" s="15" t="s">
        <v>363</v>
      </c>
      <c r="B227" s="10" t="s">
        <v>476</v>
      </c>
      <c r="C227" s="13"/>
      <c r="D227" s="13"/>
      <c r="E227" s="13"/>
      <c r="F227" s="13">
        <f aca="true" t="shared" si="49" ref="F227:F235">C227+D227+E227</f>
        <v>0</v>
      </c>
      <c r="G227" s="6" t="s">
        <v>55</v>
      </c>
      <c r="H227" s="14" t="s">
        <v>255</v>
      </c>
      <c r="I227" s="11"/>
      <c r="J227" s="11"/>
      <c r="K227" s="11"/>
      <c r="L227" s="11">
        <f t="shared" si="48"/>
        <v>0</v>
      </c>
    </row>
    <row r="228" spans="1:12" ht="12.75">
      <c r="A228" s="15" t="s">
        <v>364</v>
      </c>
      <c r="B228" s="241" t="s">
        <v>365</v>
      </c>
      <c r="C228" s="13"/>
      <c r="D228" s="13"/>
      <c r="E228" s="13"/>
      <c r="F228" s="13">
        <f t="shared" si="49"/>
        <v>0</v>
      </c>
      <c r="G228" s="6" t="s">
        <v>56</v>
      </c>
      <c r="H228" s="2" t="s">
        <v>366</v>
      </c>
      <c r="I228" s="11">
        <f>SUM(I229:I230)</f>
        <v>0</v>
      </c>
      <c r="J228" s="11">
        <f>SUM(J229:J230)</f>
        <v>0</v>
      </c>
      <c r="K228" s="11">
        <f>SUM(K229:K230)</f>
        <v>0</v>
      </c>
      <c r="L228" s="11">
        <f t="shared" si="48"/>
        <v>0</v>
      </c>
    </row>
    <row r="229" spans="1:12" ht="12.75">
      <c r="A229" s="15" t="s">
        <v>367</v>
      </c>
      <c r="B229" s="241" t="s">
        <v>368</v>
      </c>
      <c r="C229" s="13"/>
      <c r="D229" s="13"/>
      <c r="E229" s="13"/>
      <c r="F229" s="13">
        <f t="shared" si="49"/>
        <v>0</v>
      </c>
      <c r="G229" s="7" t="s">
        <v>89</v>
      </c>
      <c r="H229" s="10" t="s">
        <v>487</v>
      </c>
      <c r="I229" s="13"/>
      <c r="J229" s="13"/>
      <c r="K229" s="13"/>
      <c r="L229" s="13">
        <f t="shared" si="48"/>
        <v>0</v>
      </c>
    </row>
    <row r="230" spans="1:12" ht="12.75">
      <c r="A230" s="6" t="s">
        <v>54</v>
      </c>
      <c r="B230" s="14" t="s">
        <v>369</v>
      </c>
      <c r="C230" s="11">
        <f>SUM(C231:C232)</f>
        <v>0</v>
      </c>
      <c r="D230" s="11">
        <f>SUM(D231:D232)</f>
        <v>0</v>
      </c>
      <c r="E230" s="11">
        <f>SUM(E231:E232)</f>
        <v>0</v>
      </c>
      <c r="F230" s="11">
        <f t="shared" si="49"/>
        <v>0</v>
      </c>
      <c r="G230" s="8" t="s">
        <v>90</v>
      </c>
      <c r="H230" s="10" t="s">
        <v>503</v>
      </c>
      <c r="I230" s="13"/>
      <c r="J230" s="13"/>
      <c r="K230" s="13"/>
      <c r="L230" s="13">
        <f t="shared" si="48"/>
        <v>0</v>
      </c>
    </row>
    <row r="231" spans="1:12" ht="12.75">
      <c r="A231" s="15" t="s">
        <v>370</v>
      </c>
      <c r="B231" s="239" t="s">
        <v>371</v>
      </c>
      <c r="C231" s="13"/>
      <c r="D231" s="13"/>
      <c r="E231" s="13"/>
      <c r="F231" s="13">
        <f t="shared" si="49"/>
        <v>0</v>
      </c>
      <c r="G231" s="424"/>
      <c r="H231" s="425"/>
      <c r="I231" s="425"/>
      <c r="J231" s="425"/>
      <c r="K231" s="425"/>
      <c r="L231" s="426"/>
    </row>
    <row r="232" spans="1:12" ht="12.75">
      <c r="A232" s="15" t="s">
        <v>250</v>
      </c>
      <c r="B232" s="239" t="s">
        <v>504</v>
      </c>
      <c r="C232" s="13"/>
      <c r="D232" s="13"/>
      <c r="E232" s="13"/>
      <c r="F232" s="13">
        <f t="shared" si="49"/>
        <v>0</v>
      </c>
      <c r="G232" s="427"/>
      <c r="H232" s="428"/>
      <c r="I232" s="428"/>
      <c r="J232" s="428"/>
      <c r="K232" s="428"/>
      <c r="L232" s="429"/>
    </row>
    <row r="233" spans="1:12" ht="12.75">
      <c r="A233" s="16" t="s">
        <v>55</v>
      </c>
      <c r="B233" s="14" t="s">
        <v>252</v>
      </c>
      <c r="C233" s="11"/>
      <c r="D233" s="11"/>
      <c r="E233" s="11"/>
      <c r="F233" s="11">
        <f t="shared" si="49"/>
        <v>0</v>
      </c>
      <c r="G233" s="430"/>
      <c r="H233" s="372"/>
      <c r="I233" s="372"/>
      <c r="J233" s="372"/>
      <c r="K233" s="372"/>
      <c r="L233" s="431"/>
    </row>
    <row r="234" spans="1:12" ht="12.75">
      <c r="A234" s="393" t="s">
        <v>131</v>
      </c>
      <c r="B234" s="394"/>
      <c r="C234" s="30">
        <f>SUM(C226,C230,C233)</f>
        <v>0</v>
      </c>
      <c r="D234" s="30">
        <f>SUM(D226,D230,D233)</f>
        <v>0</v>
      </c>
      <c r="E234" s="30">
        <f>SUM(E226,E230,E233)</f>
        <v>0</v>
      </c>
      <c r="F234" s="30">
        <f t="shared" si="49"/>
        <v>0</v>
      </c>
      <c r="G234" s="391" t="s">
        <v>132</v>
      </c>
      <c r="H234" s="392"/>
      <c r="I234" s="317">
        <f>SUM(I225+I226+I227+I228)</f>
        <v>0</v>
      </c>
      <c r="J234" s="317">
        <f>SUM(J225+J226+J227+J228)</f>
        <v>0</v>
      </c>
      <c r="K234" s="317">
        <f>SUM(K225+K226+K227+K228)</f>
        <v>0</v>
      </c>
      <c r="L234" s="30">
        <f>I234+J234+K234</f>
        <v>0</v>
      </c>
    </row>
    <row r="235" spans="1:12" ht="13.5">
      <c r="A235" s="440" t="s">
        <v>372</v>
      </c>
      <c r="B235" s="441"/>
      <c r="C235" s="243"/>
      <c r="D235" s="243">
        <f>J234-D234</f>
        <v>0</v>
      </c>
      <c r="E235" s="243"/>
      <c r="F235" s="243">
        <f t="shared" si="49"/>
        <v>0</v>
      </c>
      <c r="G235" s="450"/>
      <c r="H235" s="451"/>
      <c r="I235" s="451"/>
      <c r="J235" s="451"/>
      <c r="K235" s="451"/>
      <c r="L235" s="452"/>
    </row>
    <row r="236" spans="1:12" ht="12.75">
      <c r="A236" s="442"/>
      <c r="B236" s="443"/>
      <c r="C236" s="443"/>
      <c r="D236" s="443"/>
      <c r="E236" s="443"/>
      <c r="F236" s="444"/>
      <c r="G236" s="453"/>
      <c r="H236" s="454"/>
      <c r="I236" s="454"/>
      <c r="J236" s="454"/>
      <c r="K236" s="454"/>
      <c r="L236" s="455"/>
    </row>
    <row r="237" spans="1:12" ht="12.75">
      <c r="A237" s="6" t="s">
        <v>56</v>
      </c>
      <c r="B237" s="2" t="s">
        <v>373</v>
      </c>
      <c r="C237" s="11">
        <f>C238+C239+C240</f>
        <v>0</v>
      </c>
      <c r="D237" s="11">
        <f>D238+D239+D240</f>
        <v>0</v>
      </c>
      <c r="E237" s="11">
        <f>E238+E239+E240</f>
        <v>0</v>
      </c>
      <c r="F237" s="11">
        <f>C237+D237+E237</f>
        <v>0</v>
      </c>
      <c r="G237" s="453"/>
      <c r="H237" s="454"/>
      <c r="I237" s="454"/>
      <c r="J237" s="454"/>
      <c r="K237" s="454"/>
      <c r="L237" s="455"/>
    </row>
    <row r="238" spans="1:12" ht="12.75">
      <c r="A238" s="15" t="s">
        <v>82</v>
      </c>
      <c r="B238" s="239" t="s">
        <v>374</v>
      </c>
      <c r="C238" s="13"/>
      <c r="D238" s="13"/>
      <c r="E238" s="13"/>
      <c r="F238" s="13">
        <f aca="true" t="shared" si="50" ref="F238:F246">C238+D238+E238</f>
        <v>0</v>
      </c>
      <c r="G238" s="456"/>
      <c r="H238" s="457"/>
      <c r="I238" s="457"/>
      <c r="J238" s="457"/>
      <c r="K238" s="457"/>
      <c r="L238" s="458"/>
    </row>
    <row r="239" spans="1:12" ht="12.75">
      <c r="A239" s="15" t="s">
        <v>83</v>
      </c>
      <c r="B239" s="239" t="s">
        <v>375</v>
      </c>
      <c r="C239" s="24"/>
      <c r="D239" s="24"/>
      <c r="E239" s="24"/>
      <c r="F239" s="13">
        <f t="shared" si="50"/>
        <v>0</v>
      </c>
      <c r="G239" s="318" t="s">
        <v>62</v>
      </c>
      <c r="H239" s="319" t="s">
        <v>256</v>
      </c>
      <c r="I239" s="328">
        <f>+I240</f>
        <v>0</v>
      </c>
      <c r="J239" s="328">
        <f>+J240</f>
        <v>0</v>
      </c>
      <c r="K239" s="328">
        <f>+K240</f>
        <v>0</v>
      </c>
      <c r="L239" s="11">
        <f>I239+J239+K239</f>
        <v>0</v>
      </c>
    </row>
    <row r="240" spans="1:12" ht="12.75">
      <c r="A240" s="15" t="s">
        <v>84</v>
      </c>
      <c r="B240" s="239" t="s">
        <v>505</v>
      </c>
      <c r="C240" s="24"/>
      <c r="D240" s="24"/>
      <c r="E240" s="24"/>
      <c r="F240" s="13">
        <f t="shared" si="50"/>
        <v>0</v>
      </c>
      <c r="G240" s="15" t="s">
        <v>86</v>
      </c>
      <c r="H240" s="10" t="s">
        <v>501</v>
      </c>
      <c r="I240" s="17"/>
      <c r="J240" s="17"/>
      <c r="K240" s="17"/>
      <c r="L240" s="11">
        <f>I240+J240+K240</f>
        <v>0</v>
      </c>
    </row>
    <row r="241" spans="1:12" ht="13.5">
      <c r="A241" s="437" t="s">
        <v>126</v>
      </c>
      <c r="B241" s="437"/>
      <c r="C241" s="246">
        <f>C239-I239</f>
        <v>0</v>
      </c>
      <c r="D241" s="246">
        <f>D239-J239</f>
        <v>0</v>
      </c>
      <c r="E241" s="246">
        <f>E239-K239</f>
        <v>0</v>
      </c>
      <c r="F241" s="243">
        <f t="shared" si="50"/>
        <v>0</v>
      </c>
      <c r="G241" s="15" t="s">
        <v>486</v>
      </c>
      <c r="H241" s="325" t="s">
        <v>502</v>
      </c>
      <c r="I241" s="327"/>
      <c r="J241" s="327"/>
      <c r="K241" s="327"/>
      <c r="L241" s="11">
        <f>I241+J241+K241</f>
        <v>0</v>
      </c>
    </row>
    <row r="242" spans="1:12" ht="12.75">
      <c r="A242" s="407" t="s">
        <v>75</v>
      </c>
      <c r="B242" s="408"/>
      <c r="C242" s="139">
        <f>SUM(C234,C237)</f>
        <v>0</v>
      </c>
      <c r="D242" s="139">
        <f>SUM(D234,D237)</f>
        <v>0</v>
      </c>
      <c r="E242" s="139">
        <f>SUM(E234,E237)</f>
        <v>0</v>
      </c>
      <c r="F242" s="138">
        <f t="shared" si="50"/>
        <v>0</v>
      </c>
      <c r="G242" s="407" t="s">
        <v>76</v>
      </c>
      <c r="H242" s="408"/>
      <c r="I242" s="326">
        <f>SUM(I234,I239)</f>
        <v>0</v>
      </c>
      <c r="J242" s="326">
        <f>SUM(J234,J239)</f>
        <v>0</v>
      </c>
      <c r="K242" s="326">
        <f>SUM(K234,K239)</f>
        <v>0</v>
      </c>
      <c r="L242" s="138">
        <f>I242+J242+K242</f>
        <v>0</v>
      </c>
    </row>
    <row r="243" spans="1:12" ht="12.75">
      <c r="A243" s="393" t="s">
        <v>77</v>
      </c>
      <c r="B243" s="394"/>
      <c r="C243" s="31">
        <f aca="true" t="shared" si="51" ref="C243:E244">SUM(C215,C234)</f>
        <v>0</v>
      </c>
      <c r="D243" s="31">
        <f t="shared" si="51"/>
        <v>0</v>
      </c>
      <c r="E243" s="31">
        <f t="shared" si="51"/>
        <v>0</v>
      </c>
      <c r="F243" s="30">
        <f t="shared" si="50"/>
        <v>0</v>
      </c>
      <c r="G243" s="404" t="s">
        <v>79</v>
      </c>
      <c r="H243" s="405"/>
      <c r="I243" s="31">
        <f>SUM(I215,I234)</f>
        <v>88560</v>
      </c>
      <c r="J243" s="31">
        <f>SUM(J215,J234)</f>
        <v>6057</v>
      </c>
      <c r="K243" s="31">
        <f>SUM(K215,K234)</f>
        <v>4581</v>
      </c>
      <c r="L243" s="30">
        <f>I243+J243+K243</f>
        <v>99198</v>
      </c>
    </row>
    <row r="244" spans="1:12" ht="12.75">
      <c r="A244" s="438" t="s">
        <v>376</v>
      </c>
      <c r="B244" s="439"/>
      <c r="C244" s="17">
        <f t="shared" si="51"/>
        <v>88560</v>
      </c>
      <c r="D244" s="17">
        <f t="shared" si="51"/>
        <v>6057</v>
      </c>
      <c r="E244" s="17">
        <f t="shared" si="51"/>
        <v>4581</v>
      </c>
      <c r="F244" s="11">
        <f t="shared" si="50"/>
        <v>99198</v>
      </c>
      <c r="G244" s="409"/>
      <c r="H244" s="410"/>
      <c r="I244" s="410"/>
      <c r="J244" s="410"/>
      <c r="K244" s="410"/>
      <c r="L244" s="411"/>
    </row>
    <row r="245" spans="1:12" ht="12.75">
      <c r="A245" s="438" t="s">
        <v>78</v>
      </c>
      <c r="B245" s="439"/>
      <c r="C245" s="17">
        <f>SUM(C218,C237)</f>
        <v>88560</v>
      </c>
      <c r="D245" s="17">
        <f>SUM(D218,D237)</f>
        <v>6057</v>
      </c>
      <c r="E245" s="17">
        <f>SUM(E218,E237)</f>
        <v>4581</v>
      </c>
      <c r="F245" s="11">
        <f t="shared" si="50"/>
        <v>99198</v>
      </c>
      <c r="G245" s="395" t="s">
        <v>78</v>
      </c>
      <c r="H245" s="396"/>
      <c r="I245" s="328">
        <f>SUM(I220,I239)</f>
        <v>0</v>
      </c>
      <c r="J245" s="328">
        <f>SUM(J220,J239)</f>
        <v>0</v>
      </c>
      <c r="K245" s="328">
        <f>SUM(K220,K239)</f>
        <v>0</v>
      </c>
      <c r="L245" s="345">
        <f>I245+J245+K245</f>
        <v>0</v>
      </c>
    </row>
    <row r="246" spans="1:12" ht="24" customHeight="1">
      <c r="A246" s="399" t="s">
        <v>49</v>
      </c>
      <c r="B246" s="400"/>
      <c r="C246" s="315">
        <f>SUM(C223,C242)</f>
        <v>88560</v>
      </c>
      <c r="D246" s="315">
        <f>SUM(D223,D242)</f>
        <v>6057</v>
      </c>
      <c r="E246" s="315">
        <f>SUM(E223,E242)</f>
        <v>4581</v>
      </c>
      <c r="F246" s="315">
        <f t="shared" si="50"/>
        <v>99198</v>
      </c>
      <c r="G246" s="399" t="s">
        <v>50</v>
      </c>
      <c r="H246" s="400"/>
      <c r="I246" s="315">
        <f>SUM(I223,I242)</f>
        <v>88560</v>
      </c>
      <c r="J246" s="315">
        <f>SUM(J223,J242)</f>
        <v>6057</v>
      </c>
      <c r="K246" s="315">
        <f>SUM(K223,K242)</f>
        <v>4581</v>
      </c>
      <c r="L246" s="315">
        <f>I246+J246+K246</f>
        <v>99198</v>
      </c>
    </row>
    <row r="247" spans="1:12" ht="15">
      <c r="A247" s="406" t="s">
        <v>490</v>
      </c>
      <c r="B247" s="406"/>
      <c r="C247" s="406"/>
      <c r="D247" s="406"/>
      <c r="E247" s="406"/>
      <c r="F247" s="406"/>
      <c r="G247" s="406"/>
      <c r="H247" s="406"/>
      <c r="I247" s="406"/>
      <c r="J247" s="406"/>
      <c r="K247" s="406"/>
      <c r="L247" s="308"/>
    </row>
    <row r="248" spans="1:12" ht="15">
      <c r="A248" s="406"/>
      <c r="B248" s="406"/>
      <c r="C248" s="406"/>
      <c r="D248" s="406"/>
      <c r="E248" s="406"/>
      <c r="F248" s="406"/>
      <c r="G248" s="406"/>
      <c r="H248" s="406"/>
      <c r="I248" s="406"/>
      <c r="J248" s="406"/>
      <c r="K248" s="406"/>
      <c r="L248" s="308"/>
    </row>
    <row r="249" spans="1:12" ht="15">
      <c r="A249" s="3" t="s">
        <v>94</v>
      </c>
      <c r="I249" s="372" t="s">
        <v>385</v>
      </c>
      <c r="J249" s="372"/>
      <c r="K249" s="372"/>
      <c r="L249" s="142" t="s">
        <v>116</v>
      </c>
    </row>
    <row r="250" spans="1:12" ht="12.75" customHeight="1">
      <c r="A250" s="433" t="s">
        <v>65</v>
      </c>
      <c r="B250" s="435" t="s">
        <v>61</v>
      </c>
      <c r="C250" s="388" t="s">
        <v>14</v>
      </c>
      <c r="D250" s="388" t="s">
        <v>483</v>
      </c>
      <c r="E250" s="388" t="s">
        <v>484</v>
      </c>
      <c r="F250" s="388" t="s">
        <v>485</v>
      </c>
      <c r="G250" s="433" t="s">
        <v>65</v>
      </c>
      <c r="H250" s="435" t="s">
        <v>66</v>
      </c>
      <c r="I250" s="388" t="s">
        <v>14</v>
      </c>
      <c r="J250" s="388" t="s">
        <v>483</v>
      </c>
      <c r="K250" s="388" t="s">
        <v>484</v>
      </c>
      <c r="L250" s="388" t="s">
        <v>485</v>
      </c>
    </row>
    <row r="251" spans="1:12" ht="12.75" customHeight="1">
      <c r="A251" s="433"/>
      <c r="B251" s="435"/>
      <c r="C251" s="397"/>
      <c r="D251" s="397"/>
      <c r="E251" s="397"/>
      <c r="F251" s="389"/>
      <c r="G251" s="433"/>
      <c r="H251" s="435"/>
      <c r="I251" s="397"/>
      <c r="J251" s="397"/>
      <c r="K251" s="397"/>
      <c r="L251" s="389"/>
    </row>
    <row r="252" spans="1:12" ht="27" customHeight="1">
      <c r="A252" s="434"/>
      <c r="B252" s="436"/>
      <c r="C252" s="398"/>
      <c r="D252" s="398"/>
      <c r="E252" s="398"/>
      <c r="F252" s="390"/>
      <c r="G252" s="434"/>
      <c r="H252" s="436"/>
      <c r="I252" s="398"/>
      <c r="J252" s="398"/>
      <c r="K252" s="398"/>
      <c r="L252" s="390"/>
    </row>
    <row r="253" spans="1:12" ht="21" customHeight="1">
      <c r="A253" s="399" t="s">
        <v>31</v>
      </c>
      <c r="B253" s="401"/>
      <c r="C253" s="401"/>
      <c r="D253" s="401"/>
      <c r="E253" s="401"/>
      <c r="F253" s="314"/>
      <c r="G253" s="399" t="s">
        <v>33</v>
      </c>
      <c r="H253" s="401"/>
      <c r="I253" s="401"/>
      <c r="J253" s="401"/>
      <c r="K253" s="401"/>
      <c r="L253" s="400"/>
    </row>
    <row r="254" spans="1:12" ht="12.75">
      <c r="A254" s="6" t="s">
        <v>53</v>
      </c>
      <c r="B254" s="2" t="s">
        <v>122</v>
      </c>
      <c r="C254" s="11">
        <v>14456</v>
      </c>
      <c r="D254" s="11"/>
      <c r="E254" s="11"/>
      <c r="F254" s="11">
        <f>C254+D254+E254</f>
        <v>14456</v>
      </c>
      <c r="G254" s="321" t="s">
        <v>53</v>
      </c>
      <c r="H254" s="322" t="s">
        <v>127</v>
      </c>
      <c r="I254" s="320">
        <v>16697</v>
      </c>
      <c r="J254" s="320">
        <v>3332</v>
      </c>
      <c r="K254" s="320">
        <v>-436</v>
      </c>
      <c r="L254" s="11">
        <f>I254+J254+K254</f>
        <v>19593</v>
      </c>
    </row>
    <row r="255" spans="1:12" ht="12.75">
      <c r="A255" s="6" t="s">
        <v>54</v>
      </c>
      <c r="B255" s="2" t="s">
        <v>121</v>
      </c>
      <c r="C255" s="12">
        <f>SUM(C256:C258)</f>
        <v>0</v>
      </c>
      <c r="D255" s="12">
        <f>SUM(D256:D258)</f>
        <v>0</v>
      </c>
      <c r="E255" s="12">
        <f>SUM(E256:E258)</f>
        <v>0</v>
      </c>
      <c r="F255" s="11">
        <f aca="true" t="shared" si="52" ref="F255:F265">C255+D255+E255</f>
        <v>0</v>
      </c>
      <c r="G255" s="6" t="s">
        <v>54</v>
      </c>
      <c r="H255" s="14" t="s">
        <v>343</v>
      </c>
      <c r="I255" s="11">
        <v>4508</v>
      </c>
      <c r="J255" s="11">
        <v>800</v>
      </c>
      <c r="K255" s="11"/>
      <c r="L255" s="11">
        <f aca="true" t="shared" si="53" ref="L255:L261">I255+J255+K255</f>
        <v>5308</v>
      </c>
    </row>
    <row r="256" spans="1:12" ht="12.75">
      <c r="A256" s="8" t="s">
        <v>81</v>
      </c>
      <c r="B256" s="1" t="s">
        <v>123</v>
      </c>
      <c r="C256" s="13"/>
      <c r="D256" s="13"/>
      <c r="E256" s="13"/>
      <c r="F256" s="13">
        <f t="shared" si="52"/>
        <v>0</v>
      </c>
      <c r="G256" s="6" t="s">
        <v>55</v>
      </c>
      <c r="H256" s="14" t="s">
        <v>128</v>
      </c>
      <c r="I256" s="11">
        <v>16835</v>
      </c>
      <c r="J256" s="11">
        <v>1900</v>
      </c>
      <c r="K256" s="11"/>
      <c r="L256" s="11">
        <f t="shared" si="53"/>
        <v>18735</v>
      </c>
    </row>
    <row r="257" spans="1:12" ht="12.75">
      <c r="A257" s="8" t="s">
        <v>67</v>
      </c>
      <c r="B257" s="1" t="s">
        <v>71</v>
      </c>
      <c r="C257" s="13"/>
      <c r="D257" s="13"/>
      <c r="E257" s="13"/>
      <c r="F257" s="13">
        <f t="shared" si="52"/>
        <v>0</v>
      </c>
      <c r="G257" s="6" t="s">
        <v>56</v>
      </c>
      <c r="H257" s="14" t="s">
        <v>344</v>
      </c>
      <c r="I257" s="11">
        <f>SUM(I258+I259+I260)</f>
        <v>0</v>
      </c>
      <c r="J257" s="11">
        <f>SUM(J258+J259+J260)</f>
        <v>1330</v>
      </c>
      <c r="K257" s="11">
        <f>SUM(K258+K259+K260)</f>
        <v>0</v>
      </c>
      <c r="L257" s="11">
        <f t="shared" si="53"/>
        <v>1330</v>
      </c>
    </row>
    <row r="258" spans="1:12" ht="12.75">
      <c r="A258" s="8" t="s">
        <v>70</v>
      </c>
      <c r="B258" s="1" t="s">
        <v>210</v>
      </c>
      <c r="C258" s="13"/>
      <c r="D258" s="13"/>
      <c r="E258" s="13"/>
      <c r="F258" s="13">
        <f t="shared" si="52"/>
        <v>0</v>
      </c>
      <c r="G258" s="15" t="s">
        <v>82</v>
      </c>
      <c r="H258" s="1" t="s">
        <v>345</v>
      </c>
      <c r="I258" s="13"/>
      <c r="J258" s="13">
        <v>1330</v>
      </c>
      <c r="K258" s="13"/>
      <c r="L258" s="13">
        <f t="shared" si="53"/>
        <v>1330</v>
      </c>
    </row>
    <row r="259" spans="1:12" ht="12.75">
      <c r="A259" s="9" t="s">
        <v>55</v>
      </c>
      <c r="B259" s="14" t="s">
        <v>346</v>
      </c>
      <c r="C259" s="11">
        <f>SUM(C260:C262)</f>
        <v>0</v>
      </c>
      <c r="D259" s="11">
        <f>SUM(D260:D262)</f>
        <v>332</v>
      </c>
      <c r="E259" s="11">
        <f>SUM(E260:E262)</f>
        <v>0</v>
      </c>
      <c r="F259" s="11">
        <f t="shared" si="52"/>
        <v>332</v>
      </c>
      <c r="G259" s="15" t="s">
        <v>83</v>
      </c>
      <c r="H259" s="1" t="s">
        <v>347</v>
      </c>
      <c r="I259" s="13"/>
      <c r="J259" s="13"/>
      <c r="K259" s="13"/>
      <c r="L259" s="13">
        <f t="shared" si="53"/>
        <v>0</v>
      </c>
    </row>
    <row r="260" spans="1:12" ht="12.75">
      <c r="A260" s="15" t="s">
        <v>72</v>
      </c>
      <c r="B260" s="239" t="s">
        <v>348</v>
      </c>
      <c r="C260" s="13"/>
      <c r="D260" s="13"/>
      <c r="E260" s="13"/>
      <c r="F260" s="13">
        <f t="shared" si="52"/>
        <v>0</v>
      </c>
      <c r="G260" s="15" t="s">
        <v>84</v>
      </c>
      <c r="H260" s="1" t="s">
        <v>349</v>
      </c>
      <c r="I260" s="13"/>
      <c r="J260" s="13"/>
      <c r="K260" s="13"/>
      <c r="L260" s="13">
        <f t="shared" si="53"/>
        <v>0</v>
      </c>
    </row>
    <row r="261" spans="1:12" ht="12.75">
      <c r="A261" s="15" t="s">
        <v>87</v>
      </c>
      <c r="B261" s="1" t="s">
        <v>350</v>
      </c>
      <c r="C261" s="13"/>
      <c r="D261" s="13"/>
      <c r="E261" s="13"/>
      <c r="F261" s="13">
        <f t="shared" si="52"/>
        <v>0</v>
      </c>
      <c r="G261" s="16" t="s">
        <v>62</v>
      </c>
      <c r="H261" s="2" t="s">
        <v>45</v>
      </c>
      <c r="I261" s="13"/>
      <c r="J261" s="13"/>
      <c r="K261" s="13"/>
      <c r="L261" s="11">
        <f t="shared" si="53"/>
        <v>0</v>
      </c>
    </row>
    <row r="262" spans="1:12" ht="12.75">
      <c r="A262" s="15" t="s">
        <v>88</v>
      </c>
      <c r="B262" s="239" t="s">
        <v>351</v>
      </c>
      <c r="C262" s="13"/>
      <c r="D262" s="13">
        <v>332</v>
      </c>
      <c r="E262" s="13"/>
      <c r="F262" s="13">
        <f t="shared" si="52"/>
        <v>332</v>
      </c>
      <c r="G262" s="382"/>
      <c r="H262" s="383"/>
      <c r="I262" s="383"/>
      <c r="J262" s="383"/>
      <c r="K262" s="383"/>
      <c r="L262" s="384"/>
    </row>
    <row r="263" spans="1:12" ht="12.75">
      <c r="A263" s="16" t="s">
        <v>56</v>
      </c>
      <c r="B263" s="14" t="s">
        <v>352</v>
      </c>
      <c r="C263" s="11"/>
      <c r="D263" s="11"/>
      <c r="E263" s="11"/>
      <c r="F263" s="11">
        <f t="shared" si="52"/>
        <v>0</v>
      </c>
      <c r="G263" s="385"/>
      <c r="H263" s="386"/>
      <c r="I263" s="386"/>
      <c r="J263" s="386"/>
      <c r="K263" s="386"/>
      <c r="L263" s="387"/>
    </row>
    <row r="264" spans="1:12" ht="12.75">
      <c r="A264" s="393" t="s">
        <v>124</v>
      </c>
      <c r="B264" s="394"/>
      <c r="C264" s="30">
        <f>SUM(C263+C259+C255+C254)</f>
        <v>14456</v>
      </c>
      <c r="D264" s="30">
        <f>SUM(D263+D259+D255+D254)</f>
        <v>332</v>
      </c>
      <c r="E264" s="30">
        <f>SUM(E263+E259+E255+E254)</f>
        <v>0</v>
      </c>
      <c r="F264" s="30">
        <f t="shared" si="52"/>
        <v>14788</v>
      </c>
      <c r="G264" s="391" t="s">
        <v>129</v>
      </c>
      <c r="H264" s="392"/>
      <c r="I264" s="317">
        <f>SUM(I254+I255+I256+I257+I261)</f>
        <v>38040</v>
      </c>
      <c r="J264" s="317">
        <f>SUM(J254+J255+J256+J257+J261)</f>
        <v>7362</v>
      </c>
      <c r="K264" s="317">
        <f>SUM(K254+K255+K256+K257+K261)</f>
        <v>-436</v>
      </c>
      <c r="L264" s="30">
        <f>I264+J264+K264</f>
        <v>44966</v>
      </c>
    </row>
    <row r="265" spans="1:12" ht="13.5">
      <c r="A265" s="440" t="s">
        <v>353</v>
      </c>
      <c r="B265" s="441"/>
      <c r="C265" s="243">
        <f>I264-C264</f>
        <v>23584</v>
      </c>
      <c r="D265" s="243">
        <f>J264-D264</f>
        <v>7030</v>
      </c>
      <c r="E265" s="243">
        <f>K264-E264</f>
        <v>-436</v>
      </c>
      <c r="F265" s="243">
        <f t="shared" si="52"/>
        <v>30178</v>
      </c>
      <c r="G265" s="424"/>
      <c r="H265" s="425"/>
      <c r="I265" s="425"/>
      <c r="J265" s="425"/>
      <c r="K265" s="425"/>
      <c r="L265" s="426"/>
    </row>
    <row r="266" spans="1:12" ht="12.75">
      <c r="A266" s="438"/>
      <c r="B266" s="461"/>
      <c r="C266" s="461"/>
      <c r="D266" s="461"/>
      <c r="E266" s="461"/>
      <c r="F266" s="439"/>
      <c r="G266" s="427"/>
      <c r="H266" s="428"/>
      <c r="I266" s="428"/>
      <c r="J266" s="428"/>
      <c r="K266" s="428"/>
      <c r="L266" s="429"/>
    </row>
    <row r="267" spans="1:12" ht="12.75">
      <c r="A267" s="321" t="s">
        <v>62</v>
      </c>
      <c r="B267" s="322" t="s">
        <v>354</v>
      </c>
      <c r="C267" s="320">
        <f>C268+C269+C270</f>
        <v>23584</v>
      </c>
      <c r="D267" s="320">
        <f>D268+D269+D270</f>
        <v>7030</v>
      </c>
      <c r="E267" s="320">
        <f>E268+E269+E270</f>
        <v>-436</v>
      </c>
      <c r="F267" s="11">
        <f aca="true" t="shared" si="54" ref="F267:F272">C267+D267+E267</f>
        <v>30178</v>
      </c>
      <c r="G267" s="427"/>
      <c r="H267" s="428"/>
      <c r="I267" s="428"/>
      <c r="J267" s="428"/>
      <c r="K267" s="428"/>
      <c r="L267" s="429"/>
    </row>
    <row r="268" spans="1:12" ht="12.75">
      <c r="A268" s="15" t="s">
        <v>355</v>
      </c>
      <c r="B268" s="10" t="s">
        <v>356</v>
      </c>
      <c r="C268" s="13">
        <v>23584</v>
      </c>
      <c r="D268" s="13">
        <v>7015</v>
      </c>
      <c r="E268" s="13">
        <v>-436</v>
      </c>
      <c r="F268" s="13">
        <f t="shared" si="54"/>
        <v>30163</v>
      </c>
      <c r="G268" s="430"/>
      <c r="H268" s="372"/>
      <c r="I268" s="372"/>
      <c r="J268" s="372"/>
      <c r="K268" s="372"/>
      <c r="L268" s="431"/>
    </row>
    <row r="269" spans="1:12" ht="12.75">
      <c r="A269" s="15" t="s">
        <v>357</v>
      </c>
      <c r="B269" s="1" t="s">
        <v>358</v>
      </c>
      <c r="C269" s="13"/>
      <c r="D269" s="13">
        <v>15</v>
      </c>
      <c r="E269" s="13"/>
      <c r="F269" s="13">
        <f t="shared" si="54"/>
        <v>15</v>
      </c>
      <c r="G269" s="318" t="s">
        <v>57</v>
      </c>
      <c r="H269" s="319" t="s">
        <v>253</v>
      </c>
      <c r="I269" s="320">
        <f>I270+I271</f>
        <v>0</v>
      </c>
      <c r="J269" s="320">
        <f>J270+J271</f>
        <v>0</v>
      </c>
      <c r="K269" s="320">
        <f>K270+K271</f>
        <v>0</v>
      </c>
      <c r="L269" s="11">
        <f>I269+J269+K269</f>
        <v>0</v>
      </c>
    </row>
    <row r="270" spans="1:12" ht="12.75">
      <c r="A270" s="15" t="s">
        <v>359</v>
      </c>
      <c r="B270" s="1" t="s">
        <v>360</v>
      </c>
      <c r="C270" s="13"/>
      <c r="D270" s="13"/>
      <c r="E270" s="13"/>
      <c r="F270" s="13">
        <f t="shared" si="54"/>
        <v>0</v>
      </c>
      <c r="G270" s="15" t="s">
        <v>580</v>
      </c>
      <c r="H270" s="1" t="s">
        <v>361</v>
      </c>
      <c r="I270" s="13"/>
      <c r="J270" s="13"/>
      <c r="K270" s="13"/>
      <c r="L270" s="13">
        <f>I270+J270+K270</f>
        <v>0</v>
      </c>
    </row>
    <row r="271" spans="1:12" ht="13.5">
      <c r="A271" s="437" t="s">
        <v>125</v>
      </c>
      <c r="B271" s="437"/>
      <c r="C271" s="243">
        <f>C267-I269</f>
        <v>23584</v>
      </c>
      <c r="D271" s="243">
        <f>D267-J269</f>
        <v>7030</v>
      </c>
      <c r="E271" s="243">
        <f>E267-K269</f>
        <v>-436</v>
      </c>
      <c r="F271" s="243">
        <f t="shared" si="54"/>
        <v>30178</v>
      </c>
      <c r="G271" s="15" t="s">
        <v>581</v>
      </c>
      <c r="H271" s="10" t="s">
        <v>362</v>
      </c>
      <c r="I271" s="244"/>
      <c r="J271" s="244"/>
      <c r="K271" s="244"/>
      <c r="L271" s="13">
        <f>I271+J271+K271</f>
        <v>0</v>
      </c>
    </row>
    <row r="272" spans="1:12" ht="12.75">
      <c r="A272" s="407" t="s">
        <v>73</v>
      </c>
      <c r="B272" s="408"/>
      <c r="C272" s="138">
        <f>SUM(C264,C267)</f>
        <v>38040</v>
      </c>
      <c r="D272" s="138">
        <f>SUM(D264,D267)</f>
        <v>7362</v>
      </c>
      <c r="E272" s="138">
        <f>SUM(E264,E267)</f>
        <v>-436</v>
      </c>
      <c r="F272" s="138">
        <f t="shared" si="54"/>
        <v>44966</v>
      </c>
      <c r="G272" s="407" t="s">
        <v>74</v>
      </c>
      <c r="H272" s="408"/>
      <c r="I272" s="138">
        <f>SUM(I264,I269)</f>
        <v>38040</v>
      </c>
      <c r="J272" s="138">
        <f>SUM(J264,J269)</f>
        <v>7362</v>
      </c>
      <c r="K272" s="138">
        <f>SUM(K264,K269)</f>
        <v>-436</v>
      </c>
      <c r="L272" s="138">
        <f>I272+J272+K272</f>
        <v>44966</v>
      </c>
    </row>
    <row r="273" spans="1:12" ht="22.5" customHeight="1">
      <c r="A273" s="399" t="s">
        <v>32</v>
      </c>
      <c r="B273" s="401"/>
      <c r="C273" s="401"/>
      <c r="D273" s="401"/>
      <c r="E273" s="401"/>
      <c r="F273" s="314"/>
      <c r="G273" s="399" t="s">
        <v>34</v>
      </c>
      <c r="H273" s="401"/>
      <c r="I273" s="401"/>
      <c r="J273" s="401"/>
      <c r="K273" s="401"/>
      <c r="L273" s="400"/>
    </row>
    <row r="274" spans="1:12" ht="12.75">
      <c r="A274" s="445"/>
      <c r="B274" s="446"/>
      <c r="C274" s="446"/>
      <c r="D274" s="446"/>
      <c r="E274" s="446"/>
      <c r="F274" s="447"/>
      <c r="G274" s="321" t="s">
        <v>53</v>
      </c>
      <c r="H274" s="322" t="s">
        <v>130</v>
      </c>
      <c r="I274" s="320"/>
      <c r="J274" s="320"/>
      <c r="K274" s="320"/>
      <c r="L274" s="11">
        <f aca="true" t="shared" si="55" ref="L274:L279">I274+J274+K274</f>
        <v>0</v>
      </c>
    </row>
    <row r="275" spans="1:12" ht="12.75">
      <c r="A275" s="6" t="s">
        <v>53</v>
      </c>
      <c r="B275" s="14" t="s">
        <v>251</v>
      </c>
      <c r="C275" s="11">
        <f>SUM(C276:C278)</f>
        <v>0</v>
      </c>
      <c r="D275" s="11">
        <f>SUM(D276:D278)</f>
        <v>0</v>
      </c>
      <c r="E275" s="11">
        <f>SUM(E276:E278)</f>
        <v>0</v>
      </c>
      <c r="F275" s="11">
        <f>C275+D275+E275</f>
        <v>0</v>
      </c>
      <c r="G275" s="6" t="s">
        <v>54</v>
      </c>
      <c r="H275" s="14" t="s">
        <v>254</v>
      </c>
      <c r="I275" s="11"/>
      <c r="J275" s="11"/>
      <c r="K275" s="11"/>
      <c r="L275" s="11">
        <f t="shared" si="55"/>
        <v>0</v>
      </c>
    </row>
    <row r="276" spans="1:12" ht="12.75">
      <c r="A276" s="15" t="s">
        <v>363</v>
      </c>
      <c r="B276" s="10" t="s">
        <v>476</v>
      </c>
      <c r="C276" s="13"/>
      <c r="D276" s="13"/>
      <c r="E276" s="13"/>
      <c r="F276" s="13">
        <f aca="true" t="shared" si="56" ref="F276:F284">C276+D276+E276</f>
        <v>0</v>
      </c>
      <c r="G276" s="6" t="s">
        <v>55</v>
      </c>
      <c r="H276" s="14" t="s">
        <v>255</v>
      </c>
      <c r="I276" s="11"/>
      <c r="J276" s="11"/>
      <c r="K276" s="11"/>
      <c r="L276" s="11">
        <f t="shared" si="55"/>
        <v>0</v>
      </c>
    </row>
    <row r="277" spans="1:12" ht="12.75">
      <c r="A277" s="15" t="s">
        <v>364</v>
      </c>
      <c r="B277" s="241" t="s">
        <v>365</v>
      </c>
      <c r="C277" s="13"/>
      <c r="D277" s="13"/>
      <c r="E277" s="13"/>
      <c r="F277" s="13">
        <f t="shared" si="56"/>
        <v>0</v>
      </c>
      <c r="G277" s="6" t="s">
        <v>56</v>
      </c>
      <c r="H277" s="2" t="s">
        <v>366</v>
      </c>
      <c r="I277" s="11">
        <f>SUM(I278:I279)</f>
        <v>0</v>
      </c>
      <c r="J277" s="11">
        <f>SUM(J278:J279)</f>
        <v>0</v>
      </c>
      <c r="K277" s="11">
        <f>SUM(K278:K279)</f>
        <v>0</v>
      </c>
      <c r="L277" s="11">
        <f t="shared" si="55"/>
        <v>0</v>
      </c>
    </row>
    <row r="278" spans="1:12" ht="12.75">
      <c r="A278" s="15" t="s">
        <v>367</v>
      </c>
      <c r="B278" s="241" t="s">
        <v>368</v>
      </c>
      <c r="C278" s="13"/>
      <c r="D278" s="13"/>
      <c r="E278" s="13"/>
      <c r="F278" s="13">
        <f t="shared" si="56"/>
        <v>0</v>
      </c>
      <c r="G278" s="7" t="s">
        <v>89</v>
      </c>
      <c r="H278" s="10" t="s">
        <v>487</v>
      </c>
      <c r="I278" s="13"/>
      <c r="J278" s="13"/>
      <c r="K278" s="13"/>
      <c r="L278" s="13">
        <f t="shared" si="55"/>
        <v>0</v>
      </c>
    </row>
    <row r="279" spans="1:12" ht="12.75">
      <c r="A279" s="6" t="s">
        <v>54</v>
      </c>
      <c r="B279" s="14" t="s">
        <v>369</v>
      </c>
      <c r="C279" s="11">
        <f>SUM(C280:C281)</f>
        <v>0</v>
      </c>
      <c r="D279" s="11">
        <f>SUM(D280:D280)</f>
        <v>0</v>
      </c>
      <c r="E279" s="11">
        <f>SUM(E280:E280)</f>
        <v>0</v>
      </c>
      <c r="F279" s="11">
        <f t="shared" si="56"/>
        <v>0</v>
      </c>
      <c r="G279" s="8" t="s">
        <v>90</v>
      </c>
      <c r="H279" s="10" t="s">
        <v>503</v>
      </c>
      <c r="I279" s="13"/>
      <c r="J279" s="13"/>
      <c r="K279" s="13"/>
      <c r="L279" s="13">
        <f t="shared" si="55"/>
        <v>0</v>
      </c>
    </row>
    <row r="280" spans="1:12" ht="12.75">
      <c r="A280" s="15" t="s">
        <v>370</v>
      </c>
      <c r="B280" s="239" t="s">
        <v>371</v>
      </c>
      <c r="C280" s="13"/>
      <c r="D280" s="13"/>
      <c r="E280" s="13"/>
      <c r="F280" s="13">
        <f t="shared" si="56"/>
        <v>0</v>
      </c>
      <c r="G280" s="469"/>
      <c r="H280" s="470"/>
      <c r="I280" s="470"/>
      <c r="J280" s="470"/>
      <c r="K280" s="470"/>
      <c r="L280" s="471"/>
    </row>
    <row r="281" spans="1:12" ht="12.75">
      <c r="A281" s="15" t="s">
        <v>250</v>
      </c>
      <c r="B281" s="239" t="s">
        <v>504</v>
      </c>
      <c r="C281" s="13"/>
      <c r="D281" s="13"/>
      <c r="E281" s="13"/>
      <c r="F281" s="13">
        <f t="shared" si="56"/>
        <v>0</v>
      </c>
      <c r="G281" s="472"/>
      <c r="H281" s="473"/>
      <c r="I281" s="473"/>
      <c r="J281" s="473"/>
      <c r="K281" s="473"/>
      <c r="L281" s="474"/>
    </row>
    <row r="282" spans="1:12" ht="12.75">
      <c r="A282" s="16" t="s">
        <v>55</v>
      </c>
      <c r="B282" s="14" t="s">
        <v>252</v>
      </c>
      <c r="C282" s="11"/>
      <c r="D282" s="13"/>
      <c r="E282" s="13"/>
      <c r="F282" s="11">
        <f t="shared" si="56"/>
        <v>0</v>
      </c>
      <c r="G282" s="475"/>
      <c r="H282" s="476"/>
      <c r="I282" s="476"/>
      <c r="J282" s="476"/>
      <c r="K282" s="476"/>
      <c r="L282" s="477"/>
    </row>
    <row r="283" spans="1:12" ht="12.75">
      <c r="A283" s="393" t="s">
        <v>131</v>
      </c>
      <c r="B283" s="394"/>
      <c r="C283" s="30">
        <f>SUM(C275,C279,C282)</f>
        <v>0</v>
      </c>
      <c r="D283" s="30">
        <f>SUM(D275,D279,D282)</f>
        <v>0</v>
      </c>
      <c r="E283" s="30">
        <f>SUM(E275,E279,E282)</f>
        <v>0</v>
      </c>
      <c r="F283" s="30">
        <f t="shared" si="56"/>
        <v>0</v>
      </c>
      <c r="G283" s="391" t="s">
        <v>132</v>
      </c>
      <c r="H283" s="392"/>
      <c r="I283" s="317">
        <f>SUM(I274+I275+I276+I277)</f>
        <v>0</v>
      </c>
      <c r="J283" s="317">
        <f>SUM(J274+J275+J276+J277)</f>
        <v>0</v>
      </c>
      <c r="K283" s="317">
        <f>SUM(K274+K275+K276+K277)</f>
        <v>0</v>
      </c>
      <c r="L283" s="30">
        <f>I283+J283+K283</f>
        <v>0</v>
      </c>
    </row>
    <row r="284" spans="1:12" ht="13.5">
      <c r="A284" s="440" t="s">
        <v>372</v>
      </c>
      <c r="B284" s="441"/>
      <c r="C284" s="240">
        <f>I283-C283</f>
        <v>0</v>
      </c>
      <c r="D284" s="240">
        <f>J283-D283</f>
        <v>0</v>
      </c>
      <c r="E284" s="240">
        <f>K283-E283</f>
        <v>0</v>
      </c>
      <c r="F284" s="243">
        <f t="shared" si="56"/>
        <v>0</v>
      </c>
      <c r="G284" s="450"/>
      <c r="H284" s="451"/>
      <c r="I284" s="451"/>
      <c r="J284" s="451"/>
      <c r="K284" s="451"/>
      <c r="L284" s="452"/>
    </row>
    <row r="285" spans="1:12" ht="12.75">
      <c r="A285" s="438"/>
      <c r="B285" s="461"/>
      <c r="C285" s="461"/>
      <c r="D285" s="461"/>
      <c r="E285" s="461"/>
      <c r="F285" s="439"/>
      <c r="G285" s="453"/>
      <c r="H285" s="454"/>
      <c r="I285" s="454"/>
      <c r="J285" s="454"/>
      <c r="K285" s="454"/>
      <c r="L285" s="455"/>
    </row>
    <row r="286" spans="1:12" ht="12.75">
      <c r="A286" s="321" t="s">
        <v>56</v>
      </c>
      <c r="B286" s="319" t="s">
        <v>373</v>
      </c>
      <c r="C286" s="320">
        <f>C287+C288+C289</f>
        <v>0</v>
      </c>
      <c r="D286" s="320">
        <f>D287+D288+D289</f>
        <v>0</v>
      </c>
      <c r="E286" s="320">
        <f>E287+E288+E289</f>
        <v>0</v>
      </c>
      <c r="F286" s="11">
        <f>C286+D286+E286</f>
        <v>0</v>
      </c>
      <c r="G286" s="453"/>
      <c r="H286" s="454"/>
      <c r="I286" s="454"/>
      <c r="J286" s="454"/>
      <c r="K286" s="454"/>
      <c r="L286" s="455"/>
    </row>
    <row r="287" spans="1:12" ht="12.75">
      <c r="A287" s="15" t="s">
        <v>82</v>
      </c>
      <c r="B287" s="239" t="s">
        <v>374</v>
      </c>
      <c r="C287" s="13"/>
      <c r="D287" s="13"/>
      <c r="E287" s="13"/>
      <c r="F287" s="13">
        <f aca="true" t="shared" si="57" ref="F287:F295">C287+D287+E287</f>
        <v>0</v>
      </c>
      <c r="G287" s="456"/>
      <c r="H287" s="457"/>
      <c r="I287" s="457"/>
      <c r="J287" s="457"/>
      <c r="K287" s="457"/>
      <c r="L287" s="458"/>
    </row>
    <row r="288" spans="1:12" ht="12.75">
      <c r="A288" s="15" t="s">
        <v>83</v>
      </c>
      <c r="B288" s="239" t="s">
        <v>375</v>
      </c>
      <c r="C288" s="24"/>
      <c r="D288" s="24"/>
      <c r="E288" s="24"/>
      <c r="F288" s="13">
        <f t="shared" si="57"/>
        <v>0</v>
      </c>
      <c r="G288" s="318" t="s">
        <v>62</v>
      </c>
      <c r="H288" s="319" t="s">
        <v>256</v>
      </c>
      <c r="I288" s="328">
        <f>+I289</f>
        <v>0</v>
      </c>
      <c r="J288" s="328">
        <f>+J289</f>
        <v>0</v>
      </c>
      <c r="K288" s="328">
        <f>+K289</f>
        <v>0</v>
      </c>
      <c r="L288" s="11">
        <f>I288+J288+K288</f>
        <v>0</v>
      </c>
    </row>
    <row r="289" spans="1:12" ht="12.75">
      <c r="A289" s="15" t="s">
        <v>84</v>
      </c>
      <c r="B289" s="239" t="s">
        <v>505</v>
      </c>
      <c r="C289" s="24"/>
      <c r="D289" s="24"/>
      <c r="E289" s="24"/>
      <c r="F289" s="13">
        <f t="shared" si="57"/>
        <v>0</v>
      </c>
      <c r="G289" s="15" t="s">
        <v>86</v>
      </c>
      <c r="H289" s="10" t="s">
        <v>501</v>
      </c>
      <c r="I289" s="24"/>
      <c r="J289" s="24"/>
      <c r="K289" s="24"/>
      <c r="L289" s="13">
        <f>I289+J289+K289</f>
        <v>0</v>
      </c>
    </row>
    <row r="290" spans="1:12" ht="13.5">
      <c r="A290" s="437" t="s">
        <v>126</v>
      </c>
      <c r="B290" s="437"/>
      <c r="C290" s="246">
        <f>C288-I288</f>
        <v>0</v>
      </c>
      <c r="D290" s="246">
        <f>D288-J288</f>
        <v>0</v>
      </c>
      <c r="E290" s="246">
        <f>E288-K288</f>
        <v>0</v>
      </c>
      <c r="F290" s="243">
        <f t="shared" si="57"/>
        <v>0</v>
      </c>
      <c r="G290" s="15" t="s">
        <v>486</v>
      </c>
      <c r="H290" s="325" t="s">
        <v>502</v>
      </c>
      <c r="I290" s="244"/>
      <c r="J290" s="244"/>
      <c r="K290" s="244"/>
      <c r="L290" s="13">
        <f>I290+J290+K290</f>
        <v>0</v>
      </c>
    </row>
    <row r="291" spans="1:12" ht="12.75">
      <c r="A291" s="407" t="s">
        <v>75</v>
      </c>
      <c r="B291" s="408"/>
      <c r="C291" s="139">
        <f>SUM(C283,C286)</f>
        <v>0</v>
      </c>
      <c r="D291" s="139">
        <f>SUM(D283,D286)</f>
        <v>0</v>
      </c>
      <c r="E291" s="139">
        <f>SUM(E283,E286)</f>
        <v>0</v>
      </c>
      <c r="F291" s="138">
        <f t="shared" si="57"/>
        <v>0</v>
      </c>
      <c r="G291" s="407" t="s">
        <v>76</v>
      </c>
      <c r="H291" s="408"/>
      <c r="I291" s="139">
        <f>SUM(I283,I288)</f>
        <v>0</v>
      </c>
      <c r="J291" s="139">
        <f>SUM(J283,J288)</f>
        <v>0</v>
      </c>
      <c r="K291" s="139">
        <f>SUM(K283,K288)</f>
        <v>0</v>
      </c>
      <c r="L291" s="138">
        <f>I291+J291+K291</f>
        <v>0</v>
      </c>
    </row>
    <row r="292" spans="1:12" ht="12.75">
      <c r="A292" s="393" t="s">
        <v>77</v>
      </c>
      <c r="B292" s="394"/>
      <c r="C292" s="31">
        <f aca="true" t="shared" si="58" ref="C292:E293">SUM(C264,C283)</f>
        <v>14456</v>
      </c>
      <c r="D292" s="31">
        <f t="shared" si="58"/>
        <v>332</v>
      </c>
      <c r="E292" s="31">
        <f t="shared" si="58"/>
        <v>0</v>
      </c>
      <c r="F292" s="30">
        <f t="shared" si="57"/>
        <v>14788</v>
      </c>
      <c r="G292" s="404" t="s">
        <v>79</v>
      </c>
      <c r="H292" s="405"/>
      <c r="I292" s="31">
        <f>SUM(I264,I283)</f>
        <v>38040</v>
      </c>
      <c r="J292" s="31">
        <f>SUM(J264,J283)</f>
        <v>7362</v>
      </c>
      <c r="K292" s="31">
        <f>SUM(K264,K283)</f>
        <v>-436</v>
      </c>
      <c r="L292" s="30">
        <f>I292+J292+K292</f>
        <v>44966</v>
      </c>
    </row>
    <row r="293" spans="1:12" ht="12.75">
      <c r="A293" s="438" t="s">
        <v>376</v>
      </c>
      <c r="B293" s="439"/>
      <c r="C293" s="17">
        <f t="shared" si="58"/>
        <v>23584</v>
      </c>
      <c r="D293" s="17">
        <f t="shared" si="58"/>
        <v>7030</v>
      </c>
      <c r="E293" s="17">
        <f t="shared" si="58"/>
        <v>-436</v>
      </c>
      <c r="F293" s="11">
        <f t="shared" si="57"/>
        <v>30178</v>
      </c>
      <c r="G293" s="409"/>
      <c r="H293" s="410"/>
      <c r="I293" s="410"/>
      <c r="J293" s="410"/>
      <c r="K293" s="410"/>
      <c r="L293" s="411"/>
    </row>
    <row r="294" spans="1:12" ht="12.75">
      <c r="A294" s="438" t="s">
        <v>78</v>
      </c>
      <c r="B294" s="439"/>
      <c r="C294" s="11">
        <f>SUM(C267,C286)</f>
        <v>23584</v>
      </c>
      <c r="D294" s="11">
        <f>SUM(D267,D286)</f>
        <v>7030</v>
      </c>
      <c r="E294" s="11">
        <f>SUM(E267,E286)</f>
        <v>-436</v>
      </c>
      <c r="F294" s="11">
        <f t="shared" si="57"/>
        <v>30178</v>
      </c>
      <c r="G294" s="395" t="s">
        <v>78</v>
      </c>
      <c r="H294" s="396"/>
      <c r="I294" s="320">
        <f>SUM(I269,I288)</f>
        <v>0</v>
      </c>
      <c r="J294" s="320">
        <f>SUM(J269,J288)</f>
        <v>0</v>
      </c>
      <c r="K294" s="320">
        <f>SUM(K269,K288)</f>
        <v>0</v>
      </c>
      <c r="L294" s="11">
        <f>I294+J294+K294</f>
        <v>0</v>
      </c>
    </row>
    <row r="295" spans="1:12" ht="22.5" customHeight="1">
      <c r="A295" s="399" t="s">
        <v>49</v>
      </c>
      <c r="B295" s="400"/>
      <c r="C295" s="315">
        <f>SUM(C272,C291)</f>
        <v>38040</v>
      </c>
      <c r="D295" s="315">
        <f>SUM(D272,D291)</f>
        <v>7362</v>
      </c>
      <c r="E295" s="315">
        <f>SUM(E272,E291)</f>
        <v>-436</v>
      </c>
      <c r="F295" s="315">
        <f t="shared" si="57"/>
        <v>44966</v>
      </c>
      <c r="G295" s="399" t="s">
        <v>50</v>
      </c>
      <c r="H295" s="400"/>
      <c r="I295" s="315">
        <f>SUM(I272,I291)</f>
        <v>38040</v>
      </c>
      <c r="J295" s="315">
        <f>SUM(J272,J291)</f>
        <v>7362</v>
      </c>
      <c r="K295" s="315">
        <f>SUM(K272,K291)</f>
        <v>-436</v>
      </c>
      <c r="L295" s="315">
        <f>I295+J295+K295</f>
        <v>44966</v>
      </c>
    </row>
    <row r="296" spans="1:12" ht="15">
      <c r="A296" s="406" t="s">
        <v>491</v>
      </c>
      <c r="B296" s="406"/>
      <c r="C296" s="406"/>
      <c r="D296" s="406"/>
      <c r="E296" s="406"/>
      <c r="F296" s="406"/>
      <c r="G296" s="406"/>
      <c r="H296" s="406"/>
      <c r="I296" s="406"/>
      <c r="J296" s="406"/>
      <c r="K296" s="406"/>
      <c r="L296" s="308"/>
    </row>
    <row r="297" spans="1:12" ht="23.25" customHeight="1">
      <c r="A297" s="406"/>
      <c r="B297" s="406"/>
      <c r="C297" s="406"/>
      <c r="D297" s="406"/>
      <c r="E297" s="406"/>
      <c r="F297" s="406"/>
      <c r="G297" s="406"/>
      <c r="H297" s="406"/>
      <c r="I297" s="406"/>
      <c r="J297" s="406"/>
      <c r="K297" s="406"/>
      <c r="L297" s="308"/>
    </row>
    <row r="298" spans="1:12" ht="15">
      <c r="A298" s="3" t="s">
        <v>93</v>
      </c>
      <c r="I298" s="372" t="s">
        <v>386</v>
      </c>
      <c r="J298" s="372"/>
      <c r="K298" s="372"/>
      <c r="L298" s="142" t="s">
        <v>116</v>
      </c>
    </row>
    <row r="299" spans="1:12" ht="12.75" customHeight="1">
      <c r="A299" s="433" t="s">
        <v>65</v>
      </c>
      <c r="B299" s="435" t="s">
        <v>61</v>
      </c>
      <c r="C299" s="388" t="s">
        <v>14</v>
      </c>
      <c r="D299" s="388" t="s">
        <v>483</v>
      </c>
      <c r="E299" s="388" t="s">
        <v>484</v>
      </c>
      <c r="F299" s="388" t="s">
        <v>485</v>
      </c>
      <c r="G299" s="433" t="s">
        <v>65</v>
      </c>
      <c r="H299" s="435" t="s">
        <v>66</v>
      </c>
      <c r="I299" s="388" t="s">
        <v>14</v>
      </c>
      <c r="J299" s="388" t="s">
        <v>483</v>
      </c>
      <c r="K299" s="388" t="s">
        <v>484</v>
      </c>
      <c r="L299" s="388" t="s">
        <v>485</v>
      </c>
    </row>
    <row r="300" spans="1:12" ht="12.75" customHeight="1">
      <c r="A300" s="433"/>
      <c r="B300" s="435"/>
      <c r="C300" s="397"/>
      <c r="D300" s="397"/>
      <c r="E300" s="397"/>
      <c r="F300" s="389"/>
      <c r="G300" s="433"/>
      <c r="H300" s="435"/>
      <c r="I300" s="397"/>
      <c r="J300" s="397"/>
      <c r="K300" s="397"/>
      <c r="L300" s="389"/>
    </row>
    <row r="301" spans="1:12" ht="24.75" customHeight="1">
      <c r="A301" s="434"/>
      <c r="B301" s="436"/>
      <c r="C301" s="398"/>
      <c r="D301" s="398"/>
      <c r="E301" s="398"/>
      <c r="F301" s="390"/>
      <c r="G301" s="434"/>
      <c r="H301" s="436"/>
      <c r="I301" s="398"/>
      <c r="J301" s="398"/>
      <c r="K301" s="398"/>
      <c r="L301" s="390"/>
    </row>
    <row r="302" spans="1:12" ht="21.75" customHeight="1">
      <c r="A302" s="399" t="s">
        <v>31</v>
      </c>
      <c r="B302" s="401"/>
      <c r="C302" s="401"/>
      <c r="D302" s="401"/>
      <c r="E302" s="401"/>
      <c r="F302" s="314"/>
      <c r="G302" s="399" t="s">
        <v>33</v>
      </c>
      <c r="H302" s="401"/>
      <c r="I302" s="401"/>
      <c r="J302" s="401"/>
      <c r="K302" s="401"/>
      <c r="L302" s="400"/>
    </row>
    <row r="303" spans="1:12" ht="12.75">
      <c r="A303" s="6" t="s">
        <v>53</v>
      </c>
      <c r="B303" s="2" t="s">
        <v>122</v>
      </c>
      <c r="C303" s="11"/>
      <c r="D303" s="11">
        <v>0</v>
      </c>
      <c r="E303" s="11">
        <v>0</v>
      </c>
      <c r="F303" s="11">
        <f>C303+D303+E303</f>
        <v>0</v>
      </c>
      <c r="G303" s="321" t="s">
        <v>53</v>
      </c>
      <c r="H303" s="322" t="s">
        <v>127</v>
      </c>
      <c r="I303" s="320">
        <v>1932</v>
      </c>
      <c r="J303" s="320">
        <v>-1932</v>
      </c>
      <c r="K303" s="320"/>
      <c r="L303" s="11">
        <f>I303+J303+K303</f>
        <v>0</v>
      </c>
    </row>
    <row r="304" spans="1:12" ht="12.75">
      <c r="A304" s="6" t="s">
        <v>54</v>
      </c>
      <c r="B304" s="2" t="s">
        <v>121</v>
      </c>
      <c r="C304" s="12">
        <f>SUM(C305:C307)</f>
        <v>0</v>
      </c>
      <c r="D304" s="12">
        <f>SUM(D305:D307)</f>
        <v>0</v>
      </c>
      <c r="E304" s="12">
        <f>SUM(E305:E307)</f>
        <v>0</v>
      </c>
      <c r="F304" s="11">
        <f aca="true" t="shared" si="59" ref="F304:F314">C304+D304+E304</f>
        <v>0</v>
      </c>
      <c r="G304" s="6" t="s">
        <v>54</v>
      </c>
      <c r="H304" s="14" t="s">
        <v>343</v>
      </c>
      <c r="I304" s="11">
        <v>521</v>
      </c>
      <c r="J304" s="11">
        <v>-521</v>
      </c>
      <c r="K304" s="11"/>
      <c r="L304" s="11">
        <f aca="true" t="shared" si="60" ref="L304:L310">I304+J304+K304</f>
        <v>0</v>
      </c>
    </row>
    <row r="305" spans="1:12" ht="12.75">
      <c r="A305" s="8" t="s">
        <v>81</v>
      </c>
      <c r="B305" s="1" t="s">
        <v>123</v>
      </c>
      <c r="C305" s="13"/>
      <c r="D305" s="13"/>
      <c r="E305" s="13"/>
      <c r="F305" s="13">
        <f t="shared" si="59"/>
        <v>0</v>
      </c>
      <c r="G305" s="6" t="s">
        <v>55</v>
      </c>
      <c r="H305" s="14" t="s">
        <v>128</v>
      </c>
      <c r="I305" s="11">
        <v>194</v>
      </c>
      <c r="J305" s="11">
        <v>-194</v>
      </c>
      <c r="K305" s="11"/>
      <c r="L305" s="11">
        <f t="shared" si="60"/>
        <v>0</v>
      </c>
    </row>
    <row r="306" spans="1:12" ht="12.75">
      <c r="A306" s="8" t="s">
        <v>67</v>
      </c>
      <c r="B306" s="1" t="s">
        <v>71</v>
      </c>
      <c r="C306" s="13"/>
      <c r="D306" s="13"/>
      <c r="E306" s="13"/>
      <c r="F306" s="13">
        <f t="shared" si="59"/>
        <v>0</v>
      </c>
      <c r="G306" s="6" t="s">
        <v>56</v>
      </c>
      <c r="H306" s="14" t="s">
        <v>344</v>
      </c>
      <c r="I306" s="11">
        <f>SUM(I307+I308+I309)</f>
        <v>0</v>
      </c>
      <c r="J306" s="11">
        <f>SUM(J307+J308+J309)</f>
        <v>0</v>
      </c>
      <c r="K306" s="11">
        <f>SUM(K307+K308+K309)</f>
        <v>0</v>
      </c>
      <c r="L306" s="11">
        <f t="shared" si="60"/>
        <v>0</v>
      </c>
    </row>
    <row r="307" spans="1:12" ht="12.75">
      <c r="A307" s="8" t="s">
        <v>70</v>
      </c>
      <c r="B307" s="1" t="s">
        <v>210</v>
      </c>
      <c r="C307" s="13"/>
      <c r="D307" s="13"/>
      <c r="E307" s="13"/>
      <c r="F307" s="13">
        <f t="shared" si="59"/>
        <v>0</v>
      </c>
      <c r="G307" s="15" t="s">
        <v>82</v>
      </c>
      <c r="H307" s="1" t="s">
        <v>345</v>
      </c>
      <c r="I307" s="13"/>
      <c r="J307" s="13"/>
      <c r="K307" s="13"/>
      <c r="L307" s="13">
        <f t="shared" si="60"/>
        <v>0</v>
      </c>
    </row>
    <row r="308" spans="1:12" ht="12.75">
      <c r="A308" s="9" t="s">
        <v>55</v>
      </c>
      <c r="B308" s="14" t="s">
        <v>346</v>
      </c>
      <c r="C308" s="11">
        <f>SUM(C309:C311)</f>
        <v>0</v>
      </c>
      <c r="D308" s="11">
        <f>SUM(D309:D311)</f>
        <v>0</v>
      </c>
      <c r="E308" s="11">
        <f>SUM(E309:E311)</f>
        <v>0</v>
      </c>
      <c r="F308" s="11">
        <f t="shared" si="59"/>
        <v>0</v>
      </c>
      <c r="G308" s="15" t="s">
        <v>83</v>
      </c>
      <c r="H308" s="1" t="s">
        <v>347</v>
      </c>
      <c r="I308" s="13"/>
      <c r="J308" s="13"/>
      <c r="K308" s="13"/>
      <c r="L308" s="13">
        <f t="shared" si="60"/>
        <v>0</v>
      </c>
    </row>
    <row r="309" spans="1:12" ht="12.75">
      <c r="A309" s="15" t="s">
        <v>72</v>
      </c>
      <c r="B309" s="239" t="s">
        <v>348</v>
      </c>
      <c r="C309" s="13"/>
      <c r="D309" s="23"/>
      <c r="E309" s="23"/>
      <c r="F309" s="13">
        <f t="shared" si="59"/>
        <v>0</v>
      </c>
      <c r="G309" s="15" t="s">
        <v>84</v>
      </c>
      <c r="H309" s="1" t="s">
        <v>349</v>
      </c>
      <c r="I309" s="13"/>
      <c r="J309" s="13"/>
      <c r="K309" s="13"/>
      <c r="L309" s="13">
        <f t="shared" si="60"/>
        <v>0</v>
      </c>
    </row>
    <row r="310" spans="1:12" ht="12.75">
      <c r="A310" s="15" t="s">
        <v>87</v>
      </c>
      <c r="B310" s="1" t="s">
        <v>350</v>
      </c>
      <c r="C310" s="13"/>
      <c r="D310" s="13"/>
      <c r="E310" s="13"/>
      <c r="F310" s="13">
        <f t="shared" si="59"/>
        <v>0</v>
      </c>
      <c r="G310" s="16" t="s">
        <v>62</v>
      </c>
      <c r="H310" s="2" t="s">
        <v>45</v>
      </c>
      <c r="I310" s="13"/>
      <c r="J310" s="13"/>
      <c r="K310" s="13"/>
      <c r="L310" s="11">
        <f t="shared" si="60"/>
        <v>0</v>
      </c>
    </row>
    <row r="311" spans="1:12" ht="12.75">
      <c r="A311" s="15" t="s">
        <v>88</v>
      </c>
      <c r="B311" s="239" t="s">
        <v>351</v>
      </c>
      <c r="C311" s="13"/>
      <c r="D311" s="13"/>
      <c r="E311" s="13"/>
      <c r="F311" s="13">
        <f t="shared" si="59"/>
        <v>0</v>
      </c>
      <c r="G311" s="382"/>
      <c r="H311" s="383"/>
      <c r="I311" s="383"/>
      <c r="J311" s="383"/>
      <c r="K311" s="383"/>
      <c r="L311" s="384"/>
    </row>
    <row r="312" spans="1:12" ht="12.75">
      <c r="A312" s="16" t="s">
        <v>56</v>
      </c>
      <c r="B312" s="14" t="s">
        <v>352</v>
      </c>
      <c r="C312" s="11"/>
      <c r="D312" s="11"/>
      <c r="E312" s="11"/>
      <c r="F312" s="11">
        <f t="shared" si="59"/>
        <v>0</v>
      </c>
      <c r="G312" s="385"/>
      <c r="H312" s="386"/>
      <c r="I312" s="386"/>
      <c r="J312" s="386"/>
      <c r="K312" s="386"/>
      <c r="L312" s="387"/>
    </row>
    <row r="313" spans="1:12" ht="12.75">
      <c r="A313" s="393" t="s">
        <v>124</v>
      </c>
      <c r="B313" s="394"/>
      <c r="C313" s="30">
        <f>SUM(C312+C308+C304+C303)</f>
        <v>0</v>
      </c>
      <c r="D313" s="30">
        <f>SUM(D312+D308+D304+D303)</f>
        <v>0</v>
      </c>
      <c r="E313" s="30">
        <f>SUM(E312+E308+E304+E303)</f>
        <v>0</v>
      </c>
      <c r="F313" s="30">
        <f t="shared" si="59"/>
        <v>0</v>
      </c>
      <c r="G313" s="391" t="s">
        <v>129</v>
      </c>
      <c r="H313" s="392"/>
      <c r="I313" s="317">
        <f>SUM(I303+I304+I305+I306+I310)</f>
        <v>2647</v>
      </c>
      <c r="J313" s="317">
        <f>SUM(J303+J304+J305+J306+J310)</f>
        <v>-2647</v>
      </c>
      <c r="K313" s="317">
        <f>SUM(K303+K304+K305+K306+K310)</f>
        <v>0</v>
      </c>
      <c r="L313" s="30">
        <f>I313+J313+K313</f>
        <v>0</v>
      </c>
    </row>
    <row r="314" spans="1:12" ht="13.5">
      <c r="A314" s="440" t="s">
        <v>353</v>
      </c>
      <c r="B314" s="441"/>
      <c r="C314" s="243">
        <f>I313-C313</f>
        <v>2647</v>
      </c>
      <c r="D314" s="243">
        <f>J313-D313</f>
        <v>-2647</v>
      </c>
      <c r="E314" s="243">
        <f>K313-E313</f>
        <v>0</v>
      </c>
      <c r="F314" s="243">
        <f t="shared" si="59"/>
        <v>0</v>
      </c>
      <c r="G314" s="424"/>
      <c r="H314" s="425"/>
      <c r="I314" s="425"/>
      <c r="J314" s="425"/>
      <c r="K314" s="425"/>
      <c r="L314" s="426"/>
    </row>
    <row r="315" spans="1:12" ht="12.75">
      <c r="A315" s="438"/>
      <c r="B315" s="461"/>
      <c r="C315" s="461"/>
      <c r="D315" s="461"/>
      <c r="E315" s="461"/>
      <c r="F315" s="439"/>
      <c r="G315" s="427"/>
      <c r="H315" s="428"/>
      <c r="I315" s="428"/>
      <c r="J315" s="428"/>
      <c r="K315" s="428"/>
      <c r="L315" s="429"/>
    </row>
    <row r="316" spans="1:12" ht="12.75">
      <c r="A316" s="321" t="s">
        <v>62</v>
      </c>
      <c r="B316" s="322" t="s">
        <v>354</v>
      </c>
      <c r="C316" s="320">
        <f>C317+C318+C319</f>
        <v>2647</v>
      </c>
      <c r="D316" s="320">
        <f>D317+D318+D319</f>
        <v>-2647</v>
      </c>
      <c r="E316" s="320">
        <f>E317+E318+E319</f>
        <v>0</v>
      </c>
      <c r="F316" s="11">
        <f aca="true" t="shared" si="61" ref="F316:F321">C316+D316+E316</f>
        <v>0</v>
      </c>
      <c r="G316" s="427"/>
      <c r="H316" s="428"/>
      <c r="I316" s="428"/>
      <c r="J316" s="428"/>
      <c r="K316" s="428"/>
      <c r="L316" s="429"/>
    </row>
    <row r="317" spans="1:12" ht="12.75">
      <c r="A317" s="15" t="s">
        <v>355</v>
      </c>
      <c r="B317" s="10" t="s">
        <v>356</v>
      </c>
      <c r="C317" s="13">
        <v>2647</v>
      </c>
      <c r="D317" s="13">
        <v>-2647</v>
      </c>
      <c r="E317" s="13"/>
      <c r="F317" s="13">
        <f t="shared" si="61"/>
        <v>0</v>
      </c>
      <c r="G317" s="430"/>
      <c r="H317" s="372"/>
      <c r="I317" s="372"/>
      <c r="J317" s="372"/>
      <c r="K317" s="372"/>
      <c r="L317" s="431"/>
    </row>
    <row r="318" spans="1:12" ht="12.75">
      <c r="A318" s="15" t="s">
        <v>357</v>
      </c>
      <c r="B318" s="1" t="s">
        <v>358</v>
      </c>
      <c r="C318" s="13"/>
      <c r="D318" s="13"/>
      <c r="E318" s="13"/>
      <c r="F318" s="13">
        <f t="shared" si="61"/>
        <v>0</v>
      </c>
      <c r="G318" s="318" t="s">
        <v>57</v>
      </c>
      <c r="H318" s="319" t="s">
        <v>253</v>
      </c>
      <c r="I318" s="320">
        <f>SUM(I319+I320)</f>
        <v>0</v>
      </c>
      <c r="J318" s="320">
        <f>SUM(J319+J320)</f>
        <v>0</v>
      </c>
      <c r="K318" s="320">
        <f>SUM(K319+K320)</f>
        <v>0</v>
      </c>
      <c r="L318" s="11">
        <f>I318+J318+K318</f>
        <v>0</v>
      </c>
    </row>
    <row r="319" spans="1:12" ht="12.75">
      <c r="A319" s="15" t="s">
        <v>359</v>
      </c>
      <c r="B319" s="1" t="s">
        <v>360</v>
      </c>
      <c r="C319" s="13"/>
      <c r="D319" s="13"/>
      <c r="E319" s="13"/>
      <c r="F319" s="13">
        <f t="shared" si="61"/>
        <v>0</v>
      </c>
      <c r="G319" s="15" t="s">
        <v>580</v>
      </c>
      <c r="H319" s="1" t="s">
        <v>361</v>
      </c>
      <c r="I319" s="13"/>
      <c r="J319" s="13"/>
      <c r="K319" s="13"/>
      <c r="L319" s="13">
        <f>I319+J319+K319</f>
        <v>0</v>
      </c>
    </row>
    <row r="320" spans="1:12" ht="13.5">
      <c r="A320" s="437" t="s">
        <v>125</v>
      </c>
      <c r="B320" s="437"/>
      <c r="C320" s="243">
        <f>C316-I318</f>
        <v>2647</v>
      </c>
      <c r="D320" s="243">
        <f>D316-J318</f>
        <v>-2647</v>
      </c>
      <c r="E320" s="243">
        <f>E316-K318</f>
        <v>0</v>
      </c>
      <c r="F320" s="243">
        <f t="shared" si="61"/>
        <v>0</v>
      </c>
      <c r="G320" s="15" t="s">
        <v>581</v>
      </c>
      <c r="H320" s="10" t="s">
        <v>362</v>
      </c>
      <c r="I320" s="244"/>
      <c r="J320" s="244"/>
      <c r="K320" s="244"/>
      <c r="L320" s="13">
        <f>I320+J320+K320</f>
        <v>0</v>
      </c>
    </row>
    <row r="321" spans="1:12" ht="12.75">
      <c r="A321" s="407" t="s">
        <v>73</v>
      </c>
      <c r="B321" s="408"/>
      <c r="C321" s="138">
        <f>SUM(C313,C316)</f>
        <v>2647</v>
      </c>
      <c r="D321" s="138">
        <f>SUM(D313,D316)</f>
        <v>-2647</v>
      </c>
      <c r="E321" s="138">
        <f>SUM(E313,E316)</f>
        <v>0</v>
      </c>
      <c r="F321" s="138">
        <f t="shared" si="61"/>
        <v>0</v>
      </c>
      <c r="G321" s="407" t="s">
        <v>74</v>
      </c>
      <c r="H321" s="408"/>
      <c r="I321" s="138">
        <f>SUM(I313,I318)</f>
        <v>2647</v>
      </c>
      <c r="J321" s="138">
        <f>SUM(J313,J318)</f>
        <v>-2647</v>
      </c>
      <c r="K321" s="138">
        <f>SUM(K313,K318)</f>
        <v>0</v>
      </c>
      <c r="L321" s="138">
        <f>I321+J321+K321</f>
        <v>0</v>
      </c>
    </row>
    <row r="322" spans="1:12" ht="21" customHeight="1">
      <c r="A322" s="399" t="s">
        <v>32</v>
      </c>
      <c r="B322" s="401"/>
      <c r="C322" s="401"/>
      <c r="D322" s="401"/>
      <c r="E322" s="401"/>
      <c r="F322" s="314"/>
      <c r="G322" s="399" t="s">
        <v>34</v>
      </c>
      <c r="H322" s="401"/>
      <c r="I322" s="401"/>
      <c r="J322" s="401"/>
      <c r="K322" s="401"/>
      <c r="L322" s="400"/>
    </row>
    <row r="323" spans="1:12" ht="12.75">
      <c r="A323" s="445"/>
      <c r="B323" s="446"/>
      <c r="C323" s="446"/>
      <c r="D323" s="446"/>
      <c r="E323" s="446"/>
      <c r="F323" s="447"/>
      <c r="G323" s="321" t="s">
        <v>53</v>
      </c>
      <c r="H323" s="322" t="s">
        <v>130</v>
      </c>
      <c r="I323" s="320"/>
      <c r="J323" s="320"/>
      <c r="K323" s="320"/>
      <c r="L323" s="11">
        <f aca="true" t="shared" si="62" ref="L323:L328">I323+J323+K323</f>
        <v>0</v>
      </c>
    </row>
    <row r="324" spans="1:12" ht="12.75">
      <c r="A324" s="6" t="s">
        <v>53</v>
      </c>
      <c r="B324" s="14" t="s">
        <v>251</v>
      </c>
      <c r="C324" s="11">
        <f>SUM(C325:C327)</f>
        <v>0</v>
      </c>
      <c r="D324" s="11">
        <f>SUM(D325:D327)</f>
        <v>0</v>
      </c>
      <c r="E324" s="11">
        <f>SUM(E325:E327)</f>
        <v>0</v>
      </c>
      <c r="F324" s="11">
        <f>C324+D324+E324</f>
        <v>0</v>
      </c>
      <c r="G324" s="6" t="s">
        <v>54</v>
      </c>
      <c r="H324" s="14" t="s">
        <v>254</v>
      </c>
      <c r="I324" s="11"/>
      <c r="J324" s="11"/>
      <c r="K324" s="11"/>
      <c r="L324" s="11">
        <f t="shared" si="62"/>
        <v>0</v>
      </c>
    </row>
    <row r="325" spans="1:12" ht="12.75">
      <c r="A325" s="15" t="s">
        <v>363</v>
      </c>
      <c r="B325" s="10" t="s">
        <v>476</v>
      </c>
      <c r="C325" s="13"/>
      <c r="D325" s="13"/>
      <c r="E325" s="13"/>
      <c r="F325" s="13">
        <f aca="true" t="shared" si="63" ref="F325:F333">C325+D325+E325</f>
        <v>0</v>
      </c>
      <c r="G325" s="6" t="s">
        <v>55</v>
      </c>
      <c r="H325" s="14" t="s">
        <v>255</v>
      </c>
      <c r="I325" s="11"/>
      <c r="J325" s="11"/>
      <c r="K325" s="11"/>
      <c r="L325" s="11">
        <f t="shared" si="62"/>
        <v>0</v>
      </c>
    </row>
    <row r="326" spans="1:12" ht="12.75">
      <c r="A326" s="15" t="s">
        <v>364</v>
      </c>
      <c r="B326" s="241" t="s">
        <v>365</v>
      </c>
      <c r="C326" s="13"/>
      <c r="D326" s="13"/>
      <c r="E326" s="13"/>
      <c r="F326" s="13">
        <f t="shared" si="63"/>
        <v>0</v>
      </c>
      <c r="G326" s="6" t="s">
        <v>56</v>
      </c>
      <c r="H326" s="2" t="s">
        <v>366</v>
      </c>
      <c r="I326" s="11">
        <f>SUM(I327:I328)</f>
        <v>0</v>
      </c>
      <c r="J326" s="11">
        <f>SUM(J327:J328)</f>
        <v>0</v>
      </c>
      <c r="K326" s="11">
        <f>SUM(K327:K328)</f>
        <v>0</v>
      </c>
      <c r="L326" s="11">
        <f t="shared" si="62"/>
        <v>0</v>
      </c>
    </row>
    <row r="327" spans="1:12" ht="12.75">
      <c r="A327" s="15" t="s">
        <v>367</v>
      </c>
      <c r="B327" s="241" t="s">
        <v>368</v>
      </c>
      <c r="C327" s="13"/>
      <c r="D327" s="13"/>
      <c r="E327" s="13"/>
      <c r="F327" s="13">
        <f t="shared" si="63"/>
        <v>0</v>
      </c>
      <c r="G327" s="7" t="s">
        <v>89</v>
      </c>
      <c r="H327" s="10" t="s">
        <v>487</v>
      </c>
      <c r="I327" s="13"/>
      <c r="J327" s="13"/>
      <c r="K327" s="13"/>
      <c r="L327" s="13">
        <f t="shared" si="62"/>
        <v>0</v>
      </c>
    </row>
    <row r="328" spans="1:12" ht="12.75">
      <c r="A328" s="6" t="s">
        <v>54</v>
      </c>
      <c r="B328" s="14" t="s">
        <v>369</v>
      </c>
      <c r="C328" s="11">
        <f>SUM(C329:C330)</f>
        <v>0</v>
      </c>
      <c r="D328" s="11">
        <f>SUM(D329:D330)</f>
        <v>0</v>
      </c>
      <c r="E328" s="11">
        <f>SUM(E329:E330)</f>
        <v>0</v>
      </c>
      <c r="F328" s="11">
        <f t="shared" si="63"/>
        <v>0</v>
      </c>
      <c r="G328" s="8" t="s">
        <v>90</v>
      </c>
      <c r="H328" s="10" t="s">
        <v>503</v>
      </c>
      <c r="I328" s="13"/>
      <c r="J328" s="13"/>
      <c r="K328" s="13"/>
      <c r="L328" s="13">
        <f t="shared" si="62"/>
        <v>0</v>
      </c>
    </row>
    <row r="329" spans="1:12" ht="12.75">
      <c r="A329" s="15" t="s">
        <v>370</v>
      </c>
      <c r="B329" s="239" t="s">
        <v>371</v>
      </c>
      <c r="C329" s="13"/>
      <c r="D329" s="13"/>
      <c r="E329" s="13"/>
      <c r="F329" s="13">
        <f t="shared" si="63"/>
        <v>0</v>
      </c>
      <c r="G329" s="424"/>
      <c r="H329" s="425"/>
      <c r="I329" s="425"/>
      <c r="J329" s="425"/>
      <c r="K329" s="425"/>
      <c r="L329" s="426"/>
    </row>
    <row r="330" spans="1:12" ht="12.75">
      <c r="A330" s="15" t="s">
        <v>250</v>
      </c>
      <c r="B330" s="239" t="s">
        <v>504</v>
      </c>
      <c r="C330" s="13">
        <f>SUM(C331:C331)</f>
        <v>0</v>
      </c>
      <c r="D330" s="13">
        <f>SUM(D331:D331)</f>
        <v>0</v>
      </c>
      <c r="E330" s="13">
        <f>SUM(E331:E331)</f>
        <v>0</v>
      </c>
      <c r="F330" s="13">
        <f t="shared" si="63"/>
        <v>0</v>
      </c>
      <c r="G330" s="427"/>
      <c r="H330" s="428"/>
      <c r="I330" s="428"/>
      <c r="J330" s="428"/>
      <c r="K330" s="428"/>
      <c r="L330" s="429"/>
    </row>
    <row r="331" spans="1:12" ht="12.75">
      <c r="A331" s="16" t="s">
        <v>55</v>
      </c>
      <c r="B331" s="14" t="s">
        <v>252</v>
      </c>
      <c r="C331" s="11"/>
      <c r="D331" s="11"/>
      <c r="E331" s="13"/>
      <c r="F331" s="11">
        <f t="shared" si="63"/>
        <v>0</v>
      </c>
      <c r="G331" s="430"/>
      <c r="H331" s="372"/>
      <c r="I331" s="372"/>
      <c r="J331" s="372"/>
      <c r="K331" s="372"/>
      <c r="L331" s="431"/>
    </row>
    <row r="332" spans="1:12" ht="12.75">
      <c r="A332" s="393" t="s">
        <v>131</v>
      </c>
      <c r="B332" s="394"/>
      <c r="C332" s="30">
        <f>SUM(C324,C328,C331)</f>
        <v>0</v>
      </c>
      <c r="D332" s="30">
        <f>SUM(D323:D324,D328,D330)</f>
        <v>0</v>
      </c>
      <c r="E332" s="30">
        <f>SUM(E323:E324,E328,E330)</f>
        <v>0</v>
      </c>
      <c r="F332" s="30">
        <f t="shared" si="63"/>
        <v>0</v>
      </c>
      <c r="G332" s="391" t="s">
        <v>132</v>
      </c>
      <c r="H332" s="392"/>
      <c r="I332" s="317">
        <f>SUM(I323+I324+I325+I326)</f>
        <v>0</v>
      </c>
      <c r="J332" s="317">
        <f>SUM(J323+J324+J325+J326)</f>
        <v>0</v>
      </c>
      <c r="K332" s="317">
        <f>SUM(K323+K324+K325+K326)</f>
        <v>0</v>
      </c>
      <c r="L332" s="30">
        <f>I332+J332+K332</f>
        <v>0</v>
      </c>
    </row>
    <row r="333" spans="1:12" ht="13.5">
      <c r="A333" s="440" t="s">
        <v>372</v>
      </c>
      <c r="B333" s="441"/>
      <c r="C333" s="240">
        <f>I332-C332</f>
        <v>0</v>
      </c>
      <c r="D333" s="240">
        <f>J332-D332</f>
        <v>0</v>
      </c>
      <c r="E333" s="240">
        <f>K332-E332</f>
        <v>0</v>
      </c>
      <c r="F333" s="243">
        <f t="shared" si="63"/>
        <v>0</v>
      </c>
      <c r="G333" s="450"/>
      <c r="H333" s="451"/>
      <c r="I333" s="451"/>
      <c r="J333" s="451"/>
      <c r="K333" s="451"/>
      <c r="L333" s="452"/>
    </row>
    <row r="334" spans="1:12" ht="13.5">
      <c r="A334" s="448"/>
      <c r="B334" s="462"/>
      <c r="C334" s="462"/>
      <c r="D334" s="462"/>
      <c r="E334" s="462"/>
      <c r="F334" s="449"/>
      <c r="G334" s="453"/>
      <c r="H334" s="454"/>
      <c r="I334" s="454"/>
      <c r="J334" s="454"/>
      <c r="K334" s="454"/>
      <c r="L334" s="455"/>
    </row>
    <row r="335" spans="1:12" ht="12.75">
      <c r="A335" s="6" t="s">
        <v>56</v>
      </c>
      <c r="B335" s="2" t="s">
        <v>373</v>
      </c>
      <c r="C335" s="11">
        <f>C336+C337+C338</f>
        <v>0</v>
      </c>
      <c r="D335" s="11">
        <f>D336+D337+D338</f>
        <v>0</v>
      </c>
      <c r="E335" s="11">
        <f>E336+E337+E338</f>
        <v>0</v>
      </c>
      <c r="F335" s="11">
        <f>C335+D335+E335</f>
        <v>0</v>
      </c>
      <c r="G335" s="453"/>
      <c r="H335" s="454"/>
      <c r="I335" s="454"/>
      <c r="J335" s="454"/>
      <c r="K335" s="454"/>
      <c r="L335" s="455"/>
    </row>
    <row r="336" spans="1:12" ht="12.75">
      <c r="A336" s="15" t="s">
        <v>82</v>
      </c>
      <c r="B336" s="239" t="s">
        <v>374</v>
      </c>
      <c r="C336" s="13"/>
      <c r="D336" s="13"/>
      <c r="E336" s="13"/>
      <c r="F336" s="13">
        <f aca="true" t="shared" si="64" ref="F336:F344">C336+D336+E336</f>
        <v>0</v>
      </c>
      <c r="G336" s="456"/>
      <c r="H336" s="457"/>
      <c r="I336" s="457"/>
      <c r="J336" s="457"/>
      <c r="K336" s="457"/>
      <c r="L336" s="458"/>
    </row>
    <row r="337" spans="1:12" ht="12.75">
      <c r="A337" s="15" t="s">
        <v>83</v>
      </c>
      <c r="B337" s="239" t="s">
        <v>375</v>
      </c>
      <c r="C337" s="24"/>
      <c r="D337" s="24"/>
      <c r="E337" s="24"/>
      <c r="F337" s="13">
        <f t="shared" si="64"/>
        <v>0</v>
      </c>
      <c r="G337" s="318" t="s">
        <v>62</v>
      </c>
      <c r="H337" s="319" t="s">
        <v>256</v>
      </c>
      <c r="I337" s="328">
        <f>+I338</f>
        <v>0</v>
      </c>
      <c r="J337" s="328">
        <f>+J338</f>
        <v>0</v>
      </c>
      <c r="K337" s="310">
        <f>+K338</f>
        <v>0</v>
      </c>
      <c r="L337" s="11">
        <f>I337+J337+K337</f>
        <v>0</v>
      </c>
    </row>
    <row r="338" spans="1:12" ht="12.75">
      <c r="A338" s="15" t="s">
        <v>84</v>
      </c>
      <c r="B338" s="239" t="s">
        <v>505</v>
      </c>
      <c r="C338" s="24"/>
      <c r="D338" s="24"/>
      <c r="E338" s="24"/>
      <c r="F338" s="13">
        <f t="shared" si="64"/>
        <v>0</v>
      </c>
      <c r="G338" s="15" t="s">
        <v>86</v>
      </c>
      <c r="H338" s="10" t="s">
        <v>501</v>
      </c>
      <c r="I338" s="24"/>
      <c r="J338" s="24"/>
      <c r="K338" s="350"/>
      <c r="L338" s="13">
        <f>I338+J338+K338</f>
        <v>0</v>
      </c>
    </row>
    <row r="339" spans="1:12" ht="13.5">
      <c r="A339" s="437" t="s">
        <v>126</v>
      </c>
      <c r="B339" s="437"/>
      <c r="C339" s="246">
        <f>C337-I337</f>
        <v>0</v>
      </c>
      <c r="D339" s="246">
        <f>D337-J337</f>
        <v>0</v>
      </c>
      <c r="E339" s="246">
        <f>E337-K337</f>
        <v>0</v>
      </c>
      <c r="F339" s="243">
        <f t="shared" si="64"/>
        <v>0</v>
      </c>
      <c r="G339" s="15" t="s">
        <v>486</v>
      </c>
      <c r="H339" s="325" t="s">
        <v>502</v>
      </c>
      <c r="I339" s="244"/>
      <c r="J339" s="244"/>
      <c r="K339" s="244"/>
      <c r="L339" s="13">
        <f>I339+J339+K339</f>
        <v>0</v>
      </c>
    </row>
    <row r="340" spans="1:12" ht="12.75">
      <c r="A340" s="407" t="s">
        <v>75</v>
      </c>
      <c r="B340" s="408"/>
      <c r="C340" s="139">
        <f>SUM(C332,C335)</f>
        <v>0</v>
      </c>
      <c r="D340" s="139">
        <f>SUM(D332,D335,D337)</f>
        <v>0</v>
      </c>
      <c r="E340" s="139">
        <f>SUM(E332,E335,E337)</f>
        <v>0</v>
      </c>
      <c r="F340" s="138">
        <f t="shared" si="64"/>
        <v>0</v>
      </c>
      <c r="G340" s="407" t="s">
        <v>76</v>
      </c>
      <c r="H340" s="408"/>
      <c r="I340" s="139">
        <f>SUM(I332,I337)</f>
        <v>0</v>
      </c>
      <c r="J340" s="139">
        <f>SUM(J332,J337)</f>
        <v>0</v>
      </c>
      <c r="K340" s="311">
        <f>SUM(K332,K337)</f>
        <v>0</v>
      </c>
      <c r="L340" s="138">
        <f>I340+J340+K340</f>
        <v>0</v>
      </c>
    </row>
    <row r="341" spans="1:12" ht="12.75">
      <c r="A341" s="393" t="s">
        <v>77</v>
      </c>
      <c r="B341" s="394"/>
      <c r="C341" s="31">
        <f aca="true" t="shared" si="65" ref="C341:E342">SUM(C313,C332)</f>
        <v>0</v>
      </c>
      <c r="D341" s="31">
        <f t="shared" si="65"/>
        <v>0</v>
      </c>
      <c r="E341" s="31">
        <f t="shared" si="65"/>
        <v>0</v>
      </c>
      <c r="F341" s="30">
        <f t="shared" si="64"/>
        <v>0</v>
      </c>
      <c r="G341" s="404" t="s">
        <v>79</v>
      </c>
      <c r="H341" s="405"/>
      <c r="I341" s="31">
        <f>SUM(I313,I332)</f>
        <v>2647</v>
      </c>
      <c r="J341" s="31">
        <f>SUM(J313,J332)</f>
        <v>-2647</v>
      </c>
      <c r="K341" s="312">
        <f>SUM(K313,K332)</f>
        <v>0</v>
      </c>
      <c r="L341" s="30">
        <f>I341+J341+K341</f>
        <v>0</v>
      </c>
    </row>
    <row r="342" spans="1:12" ht="12.75">
      <c r="A342" s="438" t="s">
        <v>376</v>
      </c>
      <c r="B342" s="439"/>
      <c r="C342" s="17">
        <f t="shared" si="65"/>
        <v>2647</v>
      </c>
      <c r="D342" s="17">
        <f t="shared" si="65"/>
        <v>-2647</v>
      </c>
      <c r="E342" s="17">
        <f t="shared" si="65"/>
        <v>0</v>
      </c>
      <c r="F342" s="11">
        <f t="shared" si="64"/>
        <v>0</v>
      </c>
      <c r="G342" s="409"/>
      <c r="H342" s="410"/>
      <c r="I342" s="410"/>
      <c r="J342" s="410"/>
      <c r="K342" s="410"/>
      <c r="L342" s="411"/>
    </row>
    <row r="343" spans="1:12" ht="12.75">
      <c r="A343" s="438" t="s">
        <v>78</v>
      </c>
      <c r="B343" s="439"/>
      <c r="C343" s="17">
        <f>SUM(C316,C335)</f>
        <v>2647</v>
      </c>
      <c r="D343" s="17">
        <f>SUM(D316,D335)</f>
        <v>-2647</v>
      </c>
      <c r="E343" s="17">
        <f>SUM(E316,E335)</f>
        <v>0</v>
      </c>
      <c r="F343" s="11">
        <f t="shared" si="64"/>
        <v>0</v>
      </c>
      <c r="G343" s="395" t="s">
        <v>78</v>
      </c>
      <c r="H343" s="396"/>
      <c r="I343" s="328">
        <f>SUM(I318,I337)</f>
        <v>0</v>
      </c>
      <c r="J343" s="328">
        <f>SUM(J318,J337)</f>
        <v>0</v>
      </c>
      <c r="K343" s="328">
        <f>SUM(K318,K337)</f>
        <v>0</v>
      </c>
      <c r="L343" s="11">
        <f>I343+J343+K343</f>
        <v>0</v>
      </c>
    </row>
    <row r="344" spans="1:12" ht="26.25" customHeight="1">
      <c r="A344" s="399" t="s">
        <v>49</v>
      </c>
      <c r="B344" s="400"/>
      <c r="C344" s="315">
        <f>SUM(C321,C340)</f>
        <v>2647</v>
      </c>
      <c r="D344" s="315">
        <f>SUM(D321,D340)</f>
        <v>-2647</v>
      </c>
      <c r="E344" s="315">
        <f>SUM(E321,E340)</f>
        <v>0</v>
      </c>
      <c r="F344" s="315">
        <f t="shared" si="64"/>
        <v>0</v>
      </c>
      <c r="G344" s="399" t="s">
        <v>50</v>
      </c>
      <c r="H344" s="400"/>
      <c r="I344" s="315">
        <f>SUM(I321,I340)</f>
        <v>2647</v>
      </c>
      <c r="J344" s="315">
        <f>SUM(J321,J340)</f>
        <v>-2647</v>
      </c>
      <c r="K344" s="315">
        <f>SUM(K321,K340)</f>
        <v>0</v>
      </c>
      <c r="L344" s="315">
        <f>I344+J344+K344</f>
        <v>0</v>
      </c>
    </row>
    <row r="345" spans="1:12" ht="15">
      <c r="A345" s="406" t="s">
        <v>248</v>
      </c>
      <c r="B345" s="406"/>
      <c r="C345" s="406"/>
      <c r="D345" s="406"/>
      <c r="E345" s="406"/>
      <c r="F345" s="406"/>
      <c r="G345" s="406"/>
      <c r="H345" s="406"/>
      <c r="I345" s="406"/>
      <c r="J345" s="406"/>
      <c r="K345" s="406"/>
      <c r="L345" s="308"/>
    </row>
    <row r="346" spans="1:12" ht="15">
      <c r="A346" s="406"/>
      <c r="B346" s="406"/>
      <c r="C346" s="406"/>
      <c r="D346" s="406"/>
      <c r="E346" s="406"/>
      <c r="F346" s="406"/>
      <c r="G346" s="406"/>
      <c r="H346" s="406"/>
      <c r="I346" s="406"/>
      <c r="J346" s="406"/>
      <c r="K346" s="406"/>
      <c r="L346" s="308"/>
    </row>
    <row r="347" spans="1:12" ht="15">
      <c r="A347" s="3" t="s">
        <v>92</v>
      </c>
      <c r="I347" s="372" t="s">
        <v>387</v>
      </c>
      <c r="J347" s="372"/>
      <c r="K347" s="372"/>
      <c r="L347" s="142" t="s">
        <v>116</v>
      </c>
    </row>
    <row r="348" spans="1:12" ht="12.75" customHeight="1">
      <c r="A348" s="433" t="s">
        <v>65</v>
      </c>
      <c r="B348" s="435" t="s">
        <v>61</v>
      </c>
      <c r="C348" s="388" t="s">
        <v>14</v>
      </c>
      <c r="D348" s="388" t="s">
        <v>483</v>
      </c>
      <c r="E348" s="388" t="s">
        <v>484</v>
      </c>
      <c r="F348" s="388" t="s">
        <v>485</v>
      </c>
      <c r="G348" s="433" t="s">
        <v>65</v>
      </c>
      <c r="H348" s="435" t="s">
        <v>66</v>
      </c>
      <c r="I348" s="388" t="s">
        <v>14</v>
      </c>
      <c r="J348" s="388" t="s">
        <v>483</v>
      </c>
      <c r="K348" s="388" t="s">
        <v>484</v>
      </c>
      <c r="L348" s="388" t="s">
        <v>485</v>
      </c>
    </row>
    <row r="349" spans="1:12" ht="12.75" customHeight="1">
      <c r="A349" s="433"/>
      <c r="B349" s="435"/>
      <c r="C349" s="397"/>
      <c r="D349" s="397"/>
      <c r="E349" s="397"/>
      <c r="F349" s="389"/>
      <c r="G349" s="433"/>
      <c r="H349" s="435"/>
      <c r="I349" s="397"/>
      <c r="J349" s="397"/>
      <c r="K349" s="397"/>
      <c r="L349" s="389"/>
    </row>
    <row r="350" spans="1:12" ht="24" customHeight="1">
      <c r="A350" s="434"/>
      <c r="B350" s="436"/>
      <c r="C350" s="398"/>
      <c r="D350" s="398"/>
      <c r="E350" s="398"/>
      <c r="F350" s="390"/>
      <c r="G350" s="434"/>
      <c r="H350" s="436"/>
      <c r="I350" s="398"/>
      <c r="J350" s="398"/>
      <c r="K350" s="398"/>
      <c r="L350" s="390"/>
    </row>
    <row r="351" spans="1:12" ht="21.75" customHeight="1">
      <c r="A351" s="399" t="s">
        <v>31</v>
      </c>
      <c r="B351" s="401"/>
      <c r="C351" s="401"/>
      <c r="D351" s="401"/>
      <c r="E351" s="401"/>
      <c r="F351" s="314"/>
      <c r="G351" s="399" t="s">
        <v>33</v>
      </c>
      <c r="H351" s="401"/>
      <c r="I351" s="401"/>
      <c r="J351" s="401"/>
      <c r="K351" s="401"/>
      <c r="L351" s="400"/>
    </row>
    <row r="352" spans="1:12" ht="12.75">
      <c r="A352" s="6" t="s">
        <v>53</v>
      </c>
      <c r="B352" s="2" t="s">
        <v>122</v>
      </c>
      <c r="C352" s="11">
        <v>1500</v>
      </c>
      <c r="D352" s="11">
        <v>1000</v>
      </c>
      <c r="E352" s="11"/>
      <c r="F352" s="11">
        <f>C352+D352+E352</f>
        <v>2500</v>
      </c>
      <c r="G352" s="321" t="s">
        <v>53</v>
      </c>
      <c r="H352" s="322" t="s">
        <v>127</v>
      </c>
      <c r="I352" s="320">
        <v>8695</v>
      </c>
      <c r="J352" s="320">
        <v>332</v>
      </c>
      <c r="K352" s="320"/>
      <c r="L352" s="11">
        <f>I352+J352+K352</f>
        <v>9027</v>
      </c>
    </row>
    <row r="353" spans="1:12" ht="12.75">
      <c r="A353" s="6" t="s">
        <v>54</v>
      </c>
      <c r="B353" s="2" t="s">
        <v>121</v>
      </c>
      <c r="C353" s="12">
        <f>SUM(C354:C356)</f>
        <v>0</v>
      </c>
      <c r="D353" s="12">
        <f>SUM(D354:D356)</f>
        <v>0</v>
      </c>
      <c r="E353" s="12">
        <f>SUM(E354:E356)</f>
        <v>0</v>
      </c>
      <c r="F353" s="11">
        <f aca="true" t="shared" si="66" ref="F353:F363">C353+D353+E353</f>
        <v>0</v>
      </c>
      <c r="G353" s="6" t="s">
        <v>54</v>
      </c>
      <c r="H353" s="14" t="s">
        <v>343</v>
      </c>
      <c r="I353" s="11">
        <v>2348</v>
      </c>
      <c r="J353" s="11"/>
      <c r="K353" s="11"/>
      <c r="L353" s="11">
        <f aca="true" t="shared" si="67" ref="L353:L359">I353+J353+K353</f>
        <v>2348</v>
      </c>
    </row>
    <row r="354" spans="1:12" ht="12.75">
      <c r="A354" s="8" t="s">
        <v>81</v>
      </c>
      <c r="B354" s="1" t="s">
        <v>123</v>
      </c>
      <c r="C354" s="13"/>
      <c r="D354" s="13"/>
      <c r="E354" s="13"/>
      <c r="F354" s="13">
        <f t="shared" si="66"/>
        <v>0</v>
      </c>
      <c r="G354" s="6" t="s">
        <v>55</v>
      </c>
      <c r="H354" s="14" t="s">
        <v>128</v>
      </c>
      <c r="I354" s="11">
        <v>15000</v>
      </c>
      <c r="J354" s="11">
        <v>1436</v>
      </c>
      <c r="K354" s="11"/>
      <c r="L354" s="11">
        <f t="shared" si="67"/>
        <v>16436</v>
      </c>
    </row>
    <row r="355" spans="1:12" ht="12.75">
      <c r="A355" s="8" t="s">
        <v>67</v>
      </c>
      <c r="B355" s="1" t="s">
        <v>71</v>
      </c>
      <c r="C355" s="13"/>
      <c r="D355" s="13"/>
      <c r="E355" s="13"/>
      <c r="F355" s="13">
        <f t="shared" si="66"/>
        <v>0</v>
      </c>
      <c r="G355" s="6" t="s">
        <v>56</v>
      </c>
      <c r="H355" s="14" t="s">
        <v>344</v>
      </c>
      <c r="I355" s="11">
        <f>SUM(I356+I357+I358)</f>
        <v>0</v>
      </c>
      <c r="J355" s="11">
        <f>SUM(J356+J357+J358)</f>
        <v>0</v>
      </c>
      <c r="K355" s="11">
        <f>SUM(K356+K357+K358)</f>
        <v>0</v>
      </c>
      <c r="L355" s="11">
        <f t="shared" si="67"/>
        <v>0</v>
      </c>
    </row>
    <row r="356" spans="1:12" ht="12.75">
      <c r="A356" s="8" t="s">
        <v>70</v>
      </c>
      <c r="B356" s="1" t="s">
        <v>210</v>
      </c>
      <c r="C356" s="13"/>
      <c r="D356" s="13"/>
      <c r="E356" s="13"/>
      <c r="F356" s="13">
        <f t="shared" si="66"/>
        <v>0</v>
      </c>
      <c r="G356" s="15" t="s">
        <v>82</v>
      </c>
      <c r="H356" s="1" t="s">
        <v>345</v>
      </c>
      <c r="I356" s="13"/>
      <c r="J356" s="13"/>
      <c r="K356" s="13"/>
      <c r="L356" s="13">
        <f t="shared" si="67"/>
        <v>0</v>
      </c>
    </row>
    <row r="357" spans="1:12" ht="12.75">
      <c r="A357" s="9" t="s">
        <v>55</v>
      </c>
      <c r="B357" s="14" t="s">
        <v>346</v>
      </c>
      <c r="C357" s="11">
        <f>SUM(C358:C360)</f>
        <v>0</v>
      </c>
      <c r="D357" s="11">
        <f>SUM(D358:D360)</f>
        <v>732</v>
      </c>
      <c r="E357" s="11">
        <f>SUM(E358:E360)</f>
        <v>0</v>
      </c>
      <c r="F357" s="11">
        <f t="shared" si="66"/>
        <v>732</v>
      </c>
      <c r="G357" s="15" t="s">
        <v>83</v>
      </c>
      <c r="H357" s="1" t="s">
        <v>347</v>
      </c>
      <c r="I357" s="13"/>
      <c r="J357" s="13"/>
      <c r="K357" s="13"/>
      <c r="L357" s="13">
        <f t="shared" si="67"/>
        <v>0</v>
      </c>
    </row>
    <row r="358" spans="1:12" ht="12.75">
      <c r="A358" s="15" t="s">
        <v>72</v>
      </c>
      <c r="B358" s="239" t="s">
        <v>348</v>
      </c>
      <c r="C358" s="13"/>
      <c r="D358" s="13"/>
      <c r="E358" s="13"/>
      <c r="F358" s="13">
        <f t="shared" si="66"/>
        <v>0</v>
      </c>
      <c r="G358" s="15" t="s">
        <v>84</v>
      </c>
      <c r="H358" s="1" t="s">
        <v>349</v>
      </c>
      <c r="I358" s="13"/>
      <c r="J358" s="13"/>
      <c r="K358" s="13"/>
      <c r="L358" s="13">
        <f t="shared" si="67"/>
        <v>0</v>
      </c>
    </row>
    <row r="359" spans="1:12" ht="12.75">
      <c r="A359" s="15" t="s">
        <v>87</v>
      </c>
      <c r="B359" s="1" t="s">
        <v>350</v>
      </c>
      <c r="C359" s="13"/>
      <c r="D359" s="13"/>
      <c r="E359" s="13"/>
      <c r="F359" s="13">
        <f t="shared" si="66"/>
        <v>0</v>
      </c>
      <c r="G359" s="16" t="s">
        <v>62</v>
      </c>
      <c r="H359" s="2" t="s">
        <v>45</v>
      </c>
      <c r="I359" s="13"/>
      <c r="J359" s="13"/>
      <c r="K359" s="13"/>
      <c r="L359" s="11">
        <f t="shared" si="67"/>
        <v>0</v>
      </c>
    </row>
    <row r="360" spans="1:12" ht="12.75">
      <c r="A360" s="15" t="s">
        <v>88</v>
      </c>
      <c r="B360" s="239" t="s">
        <v>351</v>
      </c>
      <c r="C360" s="13"/>
      <c r="D360" s="13">
        <v>732</v>
      </c>
      <c r="E360" s="13"/>
      <c r="F360" s="13">
        <f t="shared" si="66"/>
        <v>732</v>
      </c>
      <c r="G360" s="382"/>
      <c r="H360" s="383"/>
      <c r="I360" s="383"/>
      <c r="J360" s="383"/>
      <c r="K360" s="383"/>
      <c r="L360" s="384"/>
    </row>
    <row r="361" spans="1:12" ht="12.75">
      <c r="A361" s="16" t="s">
        <v>56</v>
      </c>
      <c r="B361" s="14" t="s">
        <v>352</v>
      </c>
      <c r="C361" s="11"/>
      <c r="D361" s="11"/>
      <c r="E361" s="11"/>
      <c r="F361" s="11">
        <f t="shared" si="66"/>
        <v>0</v>
      </c>
      <c r="G361" s="385"/>
      <c r="H361" s="386"/>
      <c r="I361" s="386"/>
      <c r="J361" s="386"/>
      <c r="K361" s="386"/>
      <c r="L361" s="387"/>
    </row>
    <row r="362" spans="1:12" ht="12.75">
      <c r="A362" s="393" t="s">
        <v>124</v>
      </c>
      <c r="B362" s="394"/>
      <c r="C362" s="30">
        <f>SUM(C361+C357+C353+C352)</f>
        <v>1500</v>
      </c>
      <c r="D362" s="30">
        <f>SUM(D361+D357+D353+D352)</f>
        <v>1732</v>
      </c>
      <c r="E362" s="30">
        <f>SUM(E361+E357+E353+E352)</f>
        <v>0</v>
      </c>
      <c r="F362" s="30">
        <f t="shared" si="66"/>
        <v>3232</v>
      </c>
      <c r="G362" s="391" t="s">
        <v>129</v>
      </c>
      <c r="H362" s="392"/>
      <c r="I362" s="317">
        <f>SUM(I352+I353+I354+I355+I359)</f>
        <v>26043</v>
      </c>
      <c r="J362" s="317">
        <f>SUM(J352+J353+J354+J355+J359+J360)</f>
        <v>1768</v>
      </c>
      <c r="K362" s="317">
        <f>SUM(K352+K353+K354+K355+K359+K360)</f>
        <v>0</v>
      </c>
      <c r="L362" s="30">
        <f>I362+J362+K362</f>
        <v>27811</v>
      </c>
    </row>
    <row r="363" spans="1:12" ht="13.5">
      <c r="A363" s="440" t="s">
        <v>353</v>
      </c>
      <c r="B363" s="441"/>
      <c r="C363" s="243">
        <f>I362-C362</f>
        <v>24543</v>
      </c>
      <c r="D363" s="243">
        <f>J362-D362</f>
        <v>36</v>
      </c>
      <c r="E363" s="243">
        <f>K362-E362</f>
        <v>0</v>
      </c>
      <c r="F363" s="243">
        <f t="shared" si="66"/>
        <v>24579</v>
      </c>
      <c r="G363" s="424"/>
      <c r="H363" s="425"/>
      <c r="I363" s="425"/>
      <c r="J363" s="425"/>
      <c r="K363" s="425"/>
      <c r="L363" s="426"/>
    </row>
    <row r="364" spans="1:12" ht="12.75">
      <c r="A364" s="442"/>
      <c r="B364" s="443"/>
      <c r="C364" s="443"/>
      <c r="D364" s="443"/>
      <c r="E364" s="443"/>
      <c r="F364" s="444"/>
      <c r="G364" s="427"/>
      <c r="H364" s="428"/>
      <c r="I364" s="428"/>
      <c r="J364" s="428"/>
      <c r="K364" s="428"/>
      <c r="L364" s="429"/>
    </row>
    <row r="365" spans="1:12" ht="12.75">
      <c r="A365" s="6" t="s">
        <v>62</v>
      </c>
      <c r="B365" s="14" t="s">
        <v>354</v>
      </c>
      <c r="C365" s="11">
        <f>C366+C367+C368</f>
        <v>24543</v>
      </c>
      <c r="D365" s="11">
        <f>D366+D367+D368</f>
        <v>36</v>
      </c>
      <c r="E365" s="11">
        <f>E366+E367+E368</f>
        <v>0</v>
      </c>
      <c r="F365" s="11">
        <f aca="true" t="shared" si="68" ref="F365:F370">C365+D365+E365</f>
        <v>24579</v>
      </c>
      <c r="G365" s="427"/>
      <c r="H365" s="428"/>
      <c r="I365" s="428"/>
      <c r="J365" s="428"/>
      <c r="K365" s="428"/>
      <c r="L365" s="429"/>
    </row>
    <row r="366" spans="1:12" ht="12.75">
      <c r="A366" s="15" t="s">
        <v>355</v>
      </c>
      <c r="B366" s="10" t="s">
        <v>356</v>
      </c>
      <c r="C366" s="13">
        <v>24543</v>
      </c>
      <c r="D366" s="13"/>
      <c r="E366" s="13"/>
      <c r="F366" s="13">
        <f t="shared" si="68"/>
        <v>24543</v>
      </c>
      <c r="G366" s="430"/>
      <c r="H366" s="372"/>
      <c r="I366" s="372"/>
      <c r="J366" s="372"/>
      <c r="K366" s="372"/>
      <c r="L366" s="431"/>
    </row>
    <row r="367" spans="1:12" ht="12.75">
      <c r="A367" s="15" t="s">
        <v>357</v>
      </c>
      <c r="B367" s="1" t="s">
        <v>358</v>
      </c>
      <c r="C367" s="13"/>
      <c r="D367" s="13">
        <v>36</v>
      </c>
      <c r="E367" s="13"/>
      <c r="F367" s="13">
        <f t="shared" si="68"/>
        <v>36</v>
      </c>
      <c r="G367" s="318" t="s">
        <v>57</v>
      </c>
      <c r="H367" s="319" t="s">
        <v>253</v>
      </c>
      <c r="I367" s="320">
        <f>SUM(I368+I369)</f>
        <v>0</v>
      </c>
      <c r="J367" s="320">
        <f>SUM(J368+J369)</f>
        <v>0</v>
      </c>
      <c r="K367" s="320">
        <f>SUM(K368+K369)</f>
        <v>0</v>
      </c>
      <c r="L367" s="11">
        <f>I367+J367+K367</f>
        <v>0</v>
      </c>
    </row>
    <row r="368" spans="1:12" ht="12.75">
      <c r="A368" s="15" t="s">
        <v>359</v>
      </c>
      <c r="B368" s="1" t="s">
        <v>360</v>
      </c>
      <c r="C368" s="13"/>
      <c r="D368" s="13"/>
      <c r="E368" s="13"/>
      <c r="F368" s="13">
        <f t="shared" si="68"/>
        <v>0</v>
      </c>
      <c r="G368" s="15" t="s">
        <v>580</v>
      </c>
      <c r="H368" s="1" t="s">
        <v>361</v>
      </c>
      <c r="I368" s="13"/>
      <c r="J368" s="13"/>
      <c r="K368" s="13"/>
      <c r="L368" s="13">
        <f>I368+J368+K368</f>
        <v>0</v>
      </c>
    </row>
    <row r="369" spans="1:12" ht="13.5">
      <c r="A369" s="437" t="s">
        <v>125</v>
      </c>
      <c r="B369" s="437"/>
      <c r="C369" s="243">
        <f>C365-I367</f>
        <v>24543</v>
      </c>
      <c r="D369" s="243">
        <f>D365-J367</f>
        <v>36</v>
      </c>
      <c r="E369" s="243">
        <f>E365-K367</f>
        <v>0</v>
      </c>
      <c r="F369" s="243">
        <f t="shared" si="68"/>
        <v>24579</v>
      </c>
      <c r="G369" s="15" t="s">
        <v>581</v>
      </c>
      <c r="H369" s="10" t="s">
        <v>362</v>
      </c>
      <c r="I369" s="244"/>
      <c r="J369" s="244"/>
      <c r="K369" s="244"/>
      <c r="L369" s="13">
        <f>I369+J369+K369</f>
        <v>0</v>
      </c>
    </row>
    <row r="370" spans="1:12" ht="12.75">
      <c r="A370" s="407" t="s">
        <v>73</v>
      </c>
      <c r="B370" s="408"/>
      <c r="C370" s="138">
        <f>SUM(C362,C365)</f>
        <v>26043</v>
      </c>
      <c r="D370" s="138">
        <f>SUM(D362,D365)</f>
        <v>1768</v>
      </c>
      <c r="E370" s="138">
        <f>SUM(E362,E365)</f>
        <v>0</v>
      </c>
      <c r="F370" s="138">
        <f t="shared" si="68"/>
        <v>27811</v>
      </c>
      <c r="G370" s="407" t="s">
        <v>74</v>
      </c>
      <c r="H370" s="408"/>
      <c r="I370" s="138">
        <f>SUM(I362,I367)</f>
        <v>26043</v>
      </c>
      <c r="J370" s="138">
        <f>SUM(J362,J367)</f>
        <v>1768</v>
      </c>
      <c r="K370" s="138">
        <f>SUM(K362,K367)</f>
        <v>0</v>
      </c>
      <c r="L370" s="138">
        <f>I370+J370+K370</f>
        <v>27811</v>
      </c>
    </row>
    <row r="371" spans="1:12" ht="21.75" customHeight="1">
      <c r="A371" s="399" t="s">
        <v>32</v>
      </c>
      <c r="B371" s="401"/>
      <c r="C371" s="401"/>
      <c r="D371" s="401"/>
      <c r="E371" s="401"/>
      <c r="F371" s="314"/>
      <c r="G371" s="399" t="s">
        <v>34</v>
      </c>
      <c r="H371" s="401"/>
      <c r="I371" s="401"/>
      <c r="J371" s="401"/>
      <c r="K371" s="401"/>
      <c r="L371" s="400"/>
    </row>
    <row r="372" spans="1:12" ht="12.75">
      <c r="A372" s="445"/>
      <c r="B372" s="446"/>
      <c r="C372" s="446"/>
      <c r="D372" s="446"/>
      <c r="E372" s="446"/>
      <c r="F372" s="447"/>
      <c r="G372" s="321" t="s">
        <v>53</v>
      </c>
      <c r="H372" s="322" t="s">
        <v>130</v>
      </c>
      <c r="I372" s="320"/>
      <c r="J372" s="320"/>
      <c r="K372" s="320"/>
      <c r="L372" s="11">
        <f aca="true" t="shared" si="69" ref="L372:L377">I372+J372+K372</f>
        <v>0</v>
      </c>
    </row>
    <row r="373" spans="1:12" ht="12.75">
      <c r="A373" s="6" t="s">
        <v>53</v>
      </c>
      <c r="B373" s="14" t="s">
        <v>251</v>
      </c>
      <c r="C373" s="11">
        <f>SUM(C374:C376)</f>
        <v>0</v>
      </c>
      <c r="D373" s="11">
        <f>SUM(D374:D376)</f>
        <v>0</v>
      </c>
      <c r="E373" s="11">
        <f>SUM(E374:E376)</f>
        <v>0</v>
      </c>
      <c r="F373" s="11">
        <f>C373+D373+E373</f>
        <v>0</v>
      </c>
      <c r="G373" s="6" t="s">
        <v>54</v>
      </c>
      <c r="H373" s="14" t="s">
        <v>254</v>
      </c>
      <c r="I373" s="11"/>
      <c r="J373" s="11"/>
      <c r="K373" s="11"/>
      <c r="L373" s="11">
        <f t="shared" si="69"/>
        <v>0</v>
      </c>
    </row>
    <row r="374" spans="1:12" ht="12.75">
      <c r="A374" s="15" t="s">
        <v>363</v>
      </c>
      <c r="B374" s="10" t="s">
        <v>476</v>
      </c>
      <c r="C374" s="13"/>
      <c r="D374" s="13"/>
      <c r="E374" s="13"/>
      <c r="F374" s="13">
        <f aca="true" t="shared" si="70" ref="F374:F382">C374+D374+E374</f>
        <v>0</v>
      </c>
      <c r="G374" s="6" t="s">
        <v>55</v>
      </c>
      <c r="H374" s="14" t="s">
        <v>255</v>
      </c>
      <c r="I374" s="11"/>
      <c r="J374" s="11"/>
      <c r="K374" s="11"/>
      <c r="L374" s="11">
        <f t="shared" si="69"/>
        <v>0</v>
      </c>
    </row>
    <row r="375" spans="1:12" ht="12.75">
      <c r="A375" s="15" t="s">
        <v>364</v>
      </c>
      <c r="B375" s="241" t="s">
        <v>365</v>
      </c>
      <c r="C375" s="13"/>
      <c r="D375" s="13"/>
      <c r="E375" s="13"/>
      <c r="F375" s="13">
        <f t="shared" si="70"/>
        <v>0</v>
      </c>
      <c r="G375" s="6" t="s">
        <v>56</v>
      </c>
      <c r="H375" s="2" t="s">
        <v>366</v>
      </c>
      <c r="I375" s="11">
        <f>SUM(I376:I377)</f>
        <v>0</v>
      </c>
      <c r="J375" s="11">
        <f>SUM(J376:J377)</f>
        <v>0</v>
      </c>
      <c r="K375" s="11">
        <f>SUM(K376:K377)</f>
        <v>0</v>
      </c>
      <c r="L375" s="11">
        <f t="shared" si="69"/>
        <v>0</v>
      </c>
    </row>
    <row r="376" spans="1:12" ht="12.75">
      <c r="A376" s="15" t="s">
        <v>367</v>
      </c>
      <c r="B376" s="241" t="s">
        <v>368</v>
      </c>
      <c r="C376" s="13"/>
      <c r="D376" s="13"/>
      <c r="E376" s="13"/>
      <c r="F376" s="13">
        <f t="shared" si="70"/>
        <v>0</v>
      </c>
      <c r="G376" s="7" t="s">
        <v>89</v>
      </c>
      <c r="H376" s="10" t="s">
        <v>487</v>
      </c>
      <c r="I376" s="13"/>
      <c r="J376" s="13"/>
      <c r="K376" s="13"/>
      <c r="L376" s="13">
        <f t="shared" si="69"/>
        <v>0</v>
      </c>
    </row>
    <row r="377" spans="1:12" ht="12.75">
      <c r="A377" s="6" t="s">
        <v>54</v>
      </c>
      <c r="B377" s="14" t="s">
        <v>369</v>
      </c>
      <c r="C377" s="11">
        <f>SUM(C378:C379)</f>
        <v>0</v>
      </c>
      <c r="D377" s="11">
        <f>SUM(D378:D379)</f>
        <v>0</v>
      </c>
      <c r="E377" s="11">
        <f>SUM(E378:E379)</f>
        <v>0</v>
      </c>
      <c r="F377" s="11">
        <f t="shared" si="70"/>
        <v>0</v>
      </c>
      <c r="G377" s="8" t="s">
        <v>90</v>
      </c>
      <c r="H377" s="10" t="s">
        <v>503</v>
      </c>
      <c r="I377" s="13"/>
      <c r="J377" s="13"/>
      <c r="K377" s="13"/>
      <c r="L377" s="13">
        <f t="shared" si="69"/>
        <v>0</v>
      </c>
    </row>
    <row r="378" spans="1:12" ht="12.75">
      <c r="A378" s="15" t="s">
        <v>370</v>
      </c>
      <c r="B378" s="239" t="s">
        <v>371</v>
      </c>
      <c r="C378" s="13"/>
      <c r="D378" s="13"/>
      <c r="E378" s="13"/>
      <c r="F378" s="13">
        <f t="shared" si="70"/>
        <v>0</v>
      </c>
      <c r="G378" s="424"/>
      <c r="H378" s="425"/>
      <c r="I378" s="425"/>
      <c r="J378" s="425"/>
      <c r="K378" s="425"/>
      <c r="L378" s="426"/>
    </row>
    <row r="379" spans="1:12" ht="12.75">
      <c r="A379" s="15" t="s">
        <v>250</v>
      </c>
      <c r="B379" s="239" t="s">
        <v>504</v>
      </c>
      <c r="C379" s="13"/>
      <c r="D379" s="13"/>
      <c r="E379" s="13"/>
      <c r="F379" s="13">
        <f t="shared" si="70"/>
        <v>0</v>
      </c>
      <c r="G379" s="427"/>
      <c r="H379" s="428"/>
      <c r="I379" s="428"/>
      <c r="J379" s="428"/>
      <c r="K379" s="428"/>
      <c r="L379" s="429"/>
    </row>
    <row r="380" spans="1:12" ht="12.75">
      <c r="A380" s="16" t="s">
        <v>55</v>
      </c>
      <c r="B380" s="14" t="s">
        <v>252</v>
      </c>
      <c r="C380" s="13"/>
      <c r="D380" s="13"/>
      <c r="E380" s="13"/>
      <c r="F380" s="11">
        <f t="shared" si="70"/>
        <v>0</v>
      </c>
      <c r="G380" s="430"/>
      <c r="H380" s="372"/>
      <c r="I380" s="372"/>
      <c r="J380" s="372"/>
      <c r="K380" s="372"/>
      <c r="L380" s="431"/>
    </row>
    <row r="381" spans="1:12" ht="12.75">
      <c r="A381" s="393" t="s">
        <v>131</v>
      </c>
      <c r="B381" s="394"/>
      <c r="C381" s="30">
        <f>SUM(C373,C377,C380)</f>
        <v>0</v>
      </c>
      <c r="D381" s="30">
        <f>SUM(D373,D377,D380)</f>
        <v>0</v>
      </c>
      <c r="E381" s="30">
        <f>SUM(E373,E377,E380)</f>
        <v>0</v>
      </c>
      <c r="F381" s="30">
        <f t="shared" si="70"/>
        <v>0</v>
      </c>
      <c r="G381" s="391" t="s">
        <v>132</v>
      </c>
      <c r="H381" s="392"/>
      <c r="I381" s="317">
        <f>SUM(I372+I373+I374+I375)</f>
        <v>0</v>
      </c>
      <c r="J381" s="317">
        <f>SUM(J372+J373+J374+J375)</f>
        <v>0</v>
      </c>
      <c r="K381" s="317">
        <f>SUM(K372+K373+K374+K375)</f>
        <v>0</v>
      </c>
      <c r="L381" s="30">
        <f>I381+J381+K381</f>
        <v>0</v>
      </c>
    </row>
    <row r="382" spans="1:12" ht="13.5">
      <c r="A382" s="440" t="s">
        <v>372</v>
      </c>
      <c r="B382" s="441"/>
      <c r="C382" s="243">
        <f>SUM(C383)</f>
        <v>0</v>
      </c>
      <c r="D382" s="243">
        <f>SUM(D383)</f>
        <v>0</v>
      </c>
      <c r="E382" s="243">
        <f>SUM(E383)</f>
        <v>0</v>
      </c>
      <c r="F382" s="243">
        <f t="shared" si="70"/>
        <v>0</v>
      </c>
      <c r="G382" s="450"/>
      <c r="H382" s="451"/>
      <c r="I382" s="451"/>
      <c r="J382" s="451"/>
      <c r="K382" s="451"/>
      <c r="L382" s="452"/>
    </row>
    <row r="383" spans="1:12" ht="12.75">
      <c r="A383" s="442"/>
      <c r="B383" s="443"/>
      <c r="C383" s="443"/>
      <c r="D383" s="443"/>
      <c r="E383" s="443"/>
      <c r="F383" s="444"/>
      <c r="G383" s="453"/>
      <c r="H383" s="454"/>
      <c r="I383" s="454"/>
      <c r="J383" s="454"/>
      <c r="K383" s="454"/>
      <c r="L383" s="455"/>
    </row>
    <row r="384" spans="1:12" ht="12.75">
      <c r="A384" s="6" t="s">
        <v>56</v>
      </c>
      <c r="B384" s="2" t="s">
        <v>373</v>
      </c>
      <c r="C384" s="247">
        <f>C385+C386+C387</f>
        <v>0</v>
      </c>
      <c r="D384" s="247">
        <f>D385+D386+D387</f>
        <v>0</v>
      </c>
      <c r="E384" s="247">
        <f>E385+E386+E387</f>
        <v>0</v>
      </c>
      <c r="F384" s="247">
        <f>C384+D384+E384</f>
        <v>0</v>
      </c>
      <c r="G384" s="453"/>
      <c r="H384" s="454"/>
      <c r="I384" s="454"/>
      <c r="J384" s="454"/>
      <c r="K384" s="454"/>
      <c r="L384" s="455"/>
    </row>
    <row r="385" spans="1:12" ht="12.75">
      <c r="A385" s="15" t="s">
        <v>82</v>
      </c>
      <c r="B385" s="239" t="s">
        <v>374</v>
      </c>
      <c r="C385" s="13"/>
      <c r="D385" s="13"/>
      <c r="E385" s="13"/>
      <c r="F385" s="245">
        <f aca="true" t="shared" si="71" ref="F385:F393">C385+D385+E385</f>
        <v>0</v>
      </c>
      <c r="G385" s="456"/>
      <c r="H385" s="457"/>
      <c r="I385" s="457"/>
      <c r="J385" s="457"/>
      <c r="K385" s="457"/>
      <c r="L385" s="458"/>
    </row>
    <row r="386" spans="1:12" ht="12.75">
      <c r="A386" s="15" t="s">
        <v>83</v>
      </c>
      <c r="B386" s="239" t="s">
        <v>375</v>
      </c>
      <c r="C386" s="13"/>
      <c r="D386" s="13"/>
      <c r="E386" s="13"/>
      <c r="F386" s="245">
        <f t="shared" si="71"/>
        <v>0</v>
      </c>
      <c r="G386" s="318" t="s">
        <v>62</v>
      </c>
      <c r="H386" s="319" t="s">
        <v>256</v>
      </c>
      <c r="I386" s="320">
        <f>SUM(I387)</f>
        <v>0</v>
      </c>
      <c r="J386" s="320">
        <f>SUM(J387)</f>
        <v>0</v>
      </c>
      <c r="K386" s="320">
        <f>SUM(K387)</f>
        <v>0</v>
      </c>
      <c r="L386" s="11">
        <f>I386+J386+K386</f>
        <v>0</v>
      </c>
    </row>
    <row r="387" spans="1:12" ht="12.75">
      <c r="A387" s="15" t="s">
        <v>84</v>
      </c>
      <c r="B387" s="239" t="s">
        <v>505</v>
      </c>
      <c r="C387" s="13"/>
      <c r="D387" s="13"/>
      <c r="E387" s="13"/>
      <c r="F387" s="245">
        <f t="shared" si="71"/>
        <v>0</v>
      </c>
      <c r="G387" s="15" t="s">
        <v>86</v>
      </c>
      <c r="H387" s="10" t="s">
        <v>501</v>
      </c>
      <c r="I387" s="11"/>
      <c r="J387" s="11"/>
      <c r="K387" s="11"/>
      <c r="L387" s="11">
        <f>I387+J387+K387</f>
        <v>0</v>
      </c>
    </row>
    <row r="388" spans="1:12" ht="13.5">
      <c r="A388" s="437" t="s">
        <v>126</v>
      </c>
      <c r="B388" s="437"/>
      <c r="C388" s="243">
        <f>C386-I386</f>
        <v>0</v>
      </c>
      <c r="D388" s="243">
        <f>D386-J386</f>
        <v>0</v>
      </c>
      <c r="E388" s="243">
        <f>E386-K386</f>
        <v>0</v>
      </c>
      <c r="F388" s="349">
        <f t="shared" si="71"/>
        <v>0</v>
      </c>
      <c r="G388" s="15" t="s">
        <v>486</v>
      </c>
      <c r="H388" s="325" t="s">
        <v>502</v>
      </c>
      <c r="I388" s="327"/>
      <c r="J388" s="327"/>
      <c r="K388" s="327"/>
      <c r="L388" s="11">
        <f>I388+J388+K388</f>
        <v>0</v>
      </c>
    </row>
    <row r="389" spans="1:12" ht="12.75">
      <c r="A389" s="407" t="s">
        <v>75</v>
      </c>
      <c r="B389" s="408"/>
      <c r="C389" s="138">
        <f>SUM(C381,C384)</f>
        <v>0</v>
      </c>
      <c r="D389" s="138">
        <f>SUM(D381,D383,D386)</f>
        <v>0</v>
      </c>
      <c r="E389" s="138">
        <f>SUM(E381,E383,E386)</f>
        <v>0</v>
      </c>
      <c r="F389" s="348">
        <f t="shared" si="71"/>
        <v>0</v>
      </c>
      <c r="G389" s="407" t="s">
        <v>76</v>
      </c>
      <c r="H389" s="408"/>
      <c r="I389" s="139">
        <f>SUM(I381,I386)</f>
        <v>0</v>
      </c>
      <c r="J389" s="139">
        <f>SUM(J381,J386)</f>
        <v>0</v>
      </c>
      <c r="K389" s="139">
        <f>SUM(K381,K386)</f>
        <v>0</v>
      </c>
      <c r="L389" s="138">
        <f>I389+J389+K389</f>
        <v>0</v>
      </c>
    </row>
    <row r="390" spans="1:12" ht="12.75">
      <c r="A390" s="393" t="s">
        <v>77</v>
      </c>
      <c r="B390" s="394"/>
      <c r="C390" s="30">
        <f aca="true" t="shared" si="72" ref="C390:E391">SUM(C362,C381)</f>
        <v>1500</v>
      </c>
      <c r="D390" s="30">
        <f t="shared" si="72"/>
        <v>1732</v>
      </c>
      <c r="E390" s="30">
        <f t="shared" si="72"/>
        <v>0</v>
      </c>
      <c r="F390" s="347">
        <f t="shared" si="71"/>
        <v>3232</v>
      </c>
      <c r="G390" s="404" t="s">
        <v>79</v>
      </c>
      <c r="H390" s="405"/>
      <c r="I390" s="31">
        <f>SUM(I362,I381)</f>
        <v>26043</v>
      </c>
      <c r="J390" s="31">
        <f>SUM(J362,J381)</f>
        <v>1768</v>
      </c>
      <c r="K390" s="31">
        <f>SUM(K362,K381)</f>
        <v>0</v>
      </c>
      <c r="L390" s="30">
        <f>I390+J390+K390</f>
        <v>27811</v>
      </c>
    </row>
    <row r="391" spans="1:12" ht="12.75">
      <c r="A391" s="438" t="s">
        <v>376</v>
      </c>
      <c r="B391" s="439"/>
      <c r="C391" s="11">
        <f t="shared" si="72"/>
        <v>24543</v>
      </c>
      <c r="D391" s="11">
        <f t="shared" si="72"/>
        <v>36</v>
      </c>
      <c r="E391" s="11">
        <f t="shared" si="72"/>
        <v>0</v>
      </c>
      <c r="F391" s="247">
        <f t="shared" si="71"/>
        <v>24579</v>
      </c>
      <c r="G391" s="409"/>
      <c r="H391" s="410"/>
      <c r="I391" s="410"/>
      <c r="J391" s="410"/>
      <c r="K391" s="410"/>
      <c r="L391" s="411"/>
    </row>
    <row r="392" spans="1:12" ht="12.75">
      <c r="A392" s="438" t="s">
        <v>78</v>
      </c>
      <c r="B392" s="439"/>
      <c r="C392" s="11">
        <f>SUM(C365,C384)</f>
        <v>24543</v>
      </c>
      <c r="D392" s="11">
        <f>SUM(D365,D384)</f>
        <v>36</v>
      </c>
      <c r="E392" s="11">
        <f>SUM(E365,E384)</f>
        <v>0</v>
      </c>
      <c r="F392" s="247">
        <f t="shared" si="71"/>
        <v>24579</v>
      </c>
      <c r="G392" s="395" t="s">
        <v>78</v>
      </c>
      <c r="H392" s="396"/>
      <c r="I392" s="328">
        <f>SUM(I367,I386)</f>
        <v>0</v>
      </c>
      <c r="J392" s="328">
        <f>SUM(J367,J386)</f>
        <v>0</v>
      </c>
      <c r="K392" s="328">
        <f>SUM(K367,K386)</f>
        <v>0</v>
      </c>
      <c r="L392" s="11">
        <f>I392+J392+K392</f>
        <v>0</v>
      </c>
    </row>
    <row r="393" spans="1:12" ht="23.25" customHeight="1">
      <c r="A393" s="399" t="s">
        <v>49</v>
      </c>
      <c r="B393" s="400"/>
      <c r="C393" s="315">
        <f>SUM(C370,C389)</f>
        <v>26043</v>
      </c>
      <c r="D393" s="315">
        <f>SUM(D370,D389)</f>
        <v>1768</v>
      </c>
      <c r="E393" s="315">
        <f>SUM(E370,E389)</f>
        <v>0</v>
      </c>
      <c r="F393" s="346">
        <f t="shared" si="71"/>
        <v>27811</v>
      </c>
      <c r="G393" s="399" t="s">
        <v>50</v>
      </c>
      <c r="H393" s="400"/>
      <c r="I393" s="315">
        <f>SUM(I370,I389)</f>
        <v>26043</v>
      </c>
      <c r="J393" s="315">
        <f>SUM(J370,J389)</f>
        <v>1768</v>
      </c>
      <c r="K393" s="315">
        <f>SUM(K370,K389)</f>
        <v>0</v>
      </c>
      <c r="L393" s="315">
        <f>I393+J393+K393</f>
        <v>27811</v>
      </c>
    </row>
    <row r="394" spans="1:12" ht="15">
      <c r="A394" s="406" t="s">
        <v>249</v>
      </c>
      <c r="B394" s="406"/>
      <c r="C394" s="406"/>
      <c r="D394" s="406"/>
      <c r="E394" s="406"/>
      <c r="F394" s="406"/>
      <c r="G394" s="406"/>
      <c r="H394" s="406"/>
      <c r="I394" s="406"/>
      <c r="J394" s="406"/>
      <c r="K394" s="406"/>
      <c r="L394" s="308"/>
    </row>
    <row r="395" spans="1:12" ht="15">
      <c r="A395" s="406"/>
      <c r="B395" s="406"/>
      <c r="C395" s="406"/>
      <c r="D395" s="406"/>
      <c r="E395" s="406"/>
      <c r="F395" s="406"/>
      <c r="G395" s="406"/>
      <c r="H395" s="406"/>
      <c r="I395" s="406"/>
      <c r="J395" s="406"/>
      <c r="K395" s="406"/>
      <c r="L395" s="308"/>
    </row>
    <row r="396" spans="1:12" ht="15">
      <c r="A396" s="3" t="s">
        <v>91</v>
      </c>
      <c r="I396" s="372" t="s">
        <v>388</v>
      </c>
      <c r="J396" s="372"/>
      <c r="K396" s="372"/>
      <c r="L396" s="142" t="s">
        <v>116</v>
      </c>
    </row>
    <row r="397" spans="1:12" ht="12.75" customHeight="1">
      <c r="A397" s="433" t="s">
        <v>65</v>
      </c>
      <c r="B397" s="435" t="s">
        <v>61</v>
      </c>
      <c r="C397" s="388" t="s">
        <v>14</v>
      </c>
      <c r="D397" s="388" t="s">
        <v>483</v>
      </c>
      <c r="E397" s="388" t="s">
        <v>484</v>
      </c>
      <c r="F397" s="388" t="s">
        <v>485</v>
      </c>
      <c r="G397" s="433" t="s">
        <v>65</v>
      </c>
      <c r="H397" s="435" t="s">
        <v>66</v>
      </c>
      <c r="I397" s="388" t="s">
        <v>14</v>
      </c>
      <c r="J397" s="388" t="s">
        <v>483</v>
      </c>
      <c r="K397" s="388" t="s">
        <v>484</v>
      </c>
      <c r="L397" s="388" t="s">
        <v>485</v>
      </c>
    </row>
    <row r="398" spans="1:12" ht="12.75" customHeight="1">
      <c r="A398" s="433"/>
      <c r="B398" s="435"/>
      <c r="C398" s="397"/>
      <c r="D398" s="397"/>
      <c r="E398" s="397"/>
      <c r="F398" s="389"/>
      <c r="G398" s="433"/>
      <c r="H398" s="435"/>
      <c r="I398" s="397"/>
      <c r="J398" s="397"/>
      <c r="K398" s="397"/>
      <c r="L398" s="389"/>
    </row>
    <row r="399" spans="1:12" ht="24.75" customHeight="1">
      <c r="A399" s="434"/>
      <c r="B399" s="436"/>
      <c r="C399" s="398"/>
      <c r="D399" s="398"/>
      <c r="E399" s="398"/>
      <c r="F399" s="390"/>
      <c r="G399" s="434"/>
      <c r="H399" s="436"/>
      <c r="I399" s="398"/>
      <c r="J399" s="398"/>
      <c r="K399" s="398"/>
      <c r="L399" s="390"/>
    </row>
    <row r="400" spans="1:12" ht="22.5" customHeight="1">
      <c r="A400" s="399" t="s">
        <v>31</v>
      </c>
      <c r="B400" s="401"/>
      <c r="C400" s="401"/>
      <c r="D400" s="401"/>
      <c r="E400" s="401"/>
      <c r="F400" s="314"/>
      <c r="G400" s="399" t="s">
        <v>33</v>
      </c>
      <c r="H400" s="401"/>
      <c r="I400" s="401"/>
      <c r="J400" s="401"/>
      <c r="K400" s="401"/>
      <c r="L400" s="400"/>
    </row>
    <row r="401" spans="1:12" ht="12.75">
      <c r="A401" s="6" t="s">
        <v>53</v>
      </c>
      <c r="B401" s="2" t="s">
        <v>122</v>
      </c>
      <c r="C401" s="11">
        <v>25400</v>
      </c>
      <c r="D401" s="11"/>
      <c r="E401" s="11">
        <v>7512</v>
      </c>
      <c r="F401" s="11">
        <f>C401+D401+E401</f>
        <v>32912</v>
      </c>
      <c r="G401" s="321" t="s">
        <v>53</v>
      </c>
      <c r="H401" s="322" t="s">
        <v>127</v>
      </c>
      <c r="I401" s="320">
        <v>13656</v>
      </c>
      <c r="J401" s="320">
        <v>831</v>
      </c>
      <c r="K401" s="320"/>
      <c r="L401" s="11">
        <f>I401+J401+K401</f>
        <v>14487</v>
      </c>
    </row>
    <row r="402" spans="1:12" ht="12.75">
      <c r="A402" s="6" t="s">
        <v>54</v>
      </c>
      <c r="B402" s="2" t="s">
        <v>121</v>
      </c>
      <c r="C402" s="12">
        <f>SUM(C403:C405)</f>
        <v>0</v>
      </c>
      <c r="D402" s="12">
        <f>SUM(D403:D405)</f>
        <v>0</v>
      </c>
      <c r="E402" s="12">
        <f>SUM(E403:E405)</f>
        <v>0</v>
      </c>
      <c r="F402" s="11">
        <f aca="true" t="shared" si="73" ref="F402:F412">C402+D402+E402</f>
        <v>0</v>
      </c>
      <c r="G402" s="6" t="s">
        <v>54</v>
      </c>
      <c r="H402" s="14" t="s">
        <v>343</v>
      </c>
      <c r="I402" s="11">
        <v>3687</v>
      </c>
      <c r="J402" s="11"/>
      <c r="K402" s="11"/>
      <c r="L402" s="11">
        <f aca="true" t="shared" si="74" ref="L402:L408">I402+J402+K402</f>
        <v>3687</v>
      </c>
    </row>
    <row r="403" spans="1:12" ht="12.75">
      <c r="A403" s="8" t="s">
        <v>81</v>
      </c>
      <c r="B403" s="1" t="s">
        <v>123</v>
      </c>
      <c r="C403" s="13"/>
      <c r="D403" s="13"/>
      <c r="E403" s="13"/>
      <c r="F403" s="13">
        <f t="shared" si="73"/>
        <v>0</v>
      </c>
      <c r="G403" s="6" t="s">
        <v>55</v>
      </c>
      <c r="H403" s="14" t="s">
        <v>128</v>
      </c>
      <c r="I403" s="11">
        <v>61300</v>
      </c>
      <c r="J403" s="11">
        <v>158</v>
      </c>
      <c r="K403" s="11">
        <v>12000</v>
      </c>
      <c r="L403" s="11">
        <f t="shared" si="74"/>
        <v>73458</v>
      </c>
    </row>
    <row r="404" spans="1:12" ht="12.75">
      <c r="A404" s="8" t="s">
        <v>67</v>
      </c>
      <c r="B404" s="1" t="s">
        <v>71</v>
      </c>
      <c r="C404" s="13"/>
      <c r="D404" s="13"/>
      <c r="E404" s="13"/>
      <c r="F404" s="13">
        <f t="shared" si="73"/>
        <v>0</v>
      </c>
      <c r="G404" s="6" t="s">
        <v>56</v>
      </c>
      <c r="H404" s="14" t="s">
        <v>344</v>
      </c>
      <c r="I404" s="11">
        <f>SUM(I405:I407)</f>
        <v>0</v>
      </c>
      <c r="J404" s="11">
        <f>SUM(J405:J407)</f>
        <v>0</v>
      </c>
      <c r="K404" s="11">
        <f>SUM(K405:K407)</f>
        <v>0</v>
      </c>
      <c r="L404" s="11">
        <f t="shared" si="74"/>
        <v>0</v>
      </c>
    </row>
    <row r="405" spans="1:12" ht="12.75">
      <c r="A405" s="8" t="s">
        <v>70</v>
      </c>
      <c r="B405" s="1" t="s">
        <v>210</v>
      </c>
      <c r="C405" s="13"/>
      <c r="D405" s="13"/>
      <c r="E405" s="13"/>
      <c r="F405" s="13">
        <f t="shared" si="73"/>
        <v>0</v>
      </c>
      <c r="G405" s="15" t="s">
        <v>82</v>
      </c>
      <c r="H405" s="1" t="s">
        <v>345</v>
      </c>
      <c r="I405" s="13"/>
      <c r="J405" s="13"/>
      <c r="K405" s="13"/>
      <c r="L405" s="13">
        <f t="shared" si="74"/>
        <v>0</v>
      </c>
    </row>
    <row r="406" spans="1:12" ht="12.75">
      <c r="A406" s="9" t="s">
        <v>55</v>
      </c>
      <c r="B406" s="14" t="s">
        <v>346</v>
      </c>
      <c r="C406" s="11">
        <f>SUM(C407:C409)</f>
        <v>0</v>
      </c>
      <c r="D406" s="11">
        <f>SUM(D407:D409)</f>
        <v>831</v>
      </c>
      <c r="E406" s="11">
        <f>SUM(E407:E409)</f>
        <v>0</v>
      </c>
      <c r="F406" s="11">
        <f t="shared" si="73"/>
        <v>831</v>
      </c>
      <c r="G406" s="15" t="s">
        <v>83</v>
      </c>
      <c r="H406" s="1" t="s">
        <v>347</v>
      </c>
      <c r="I406" s="13"/>
      <c r="J406" s="13"/>
      <c r="K406" s="13"/>
      <c r="L406" s="13">
        <f t="shared" si="74"/>
        <v>0</v>
      </c>
    </row>
    <row r="407" spans="1:12" ht="12.75">
      <c r="A407" s="15" t="s">
        <v>72</v>
      </c>
      <c r="B407" s="239" t="s">
        <v>348</v>
      </c>
      <c r="C407" s="13"/>
      <c r="D407" s="13"/>
      <c r="E407" s="13"/>
      <c r="F407" s="13">
        <f t="shared" si="73"/>
        <v>0</v>
      </c>
      <c r="G407" s="15" t="s">
        <v>84</v>
      </c>
      <c r="H407" s="1" t="s">
        <v>349</v>
      </c>
      <c r="I407" s="11"/>
      <c r="J407" s="11"/>
      <c r="K407" s="13"/>
      <c r="L407" s="13">
        <f t="shared" si="74"/>
        <v>0</v>
      </c>
    </row>
    <row r="408" spans="1:12" ht="12.75">
      <c r="A408" s="15" t="s">
        <v>87</v>
      </c>
      <c r="B408" s="1" t="s">
        <v>350</v>
      </c>
      <c r="C408" s="13"/>
      <c r="D408" s="13"/>
      <c r="E408" s="13"/>
      <c r="F408" s="13">
        <f t="shared" si="73"/>
        <v>0</v>
      </c>
      <c r="G408" s="16" t="s">
        <v>62</v>
      </c>
      <c r="H408" s="2" t="s">
        <v>45</v>
      </c>
      <c r="I408" s="13"/>
      <c r="J408" s="13"/>
      <c r="K408" s="13"/>
      <c r="L408" s="11">
        <f t="shared" si="74"/>
        <v>0</v>
      </c>
    </row>
    <row r="409" spans="1:12" ht="12.75">
      <c r="A409" s="15" t="s">
        <v>88</v>
      </c>
      <c r="B409" s="239" t="s">
        <v>351</v>
      </c>
      <c r="C409" s="13"/>
      <c r="D409" s="13">
        <v>831</v>
      </c>
      <c r="E409" s="13"/>
      <c r="F409" s="13">
        <f t="shared" si="73"/>
        <v>831</v>
      </c>
      <c r="G409" s="382"/>
      <c r="H409" s="383"/>
      <c r="I409" s="383"/>
      <c r="J409" s="383"/>
      <c r="K409" s="383"/>
      <c r="L409" s="384"/>
    </row>
    <row r="410" spans="1:12" ht="12.75">
      <c r="A410" s="16" t="s">
        <v>56</v>
      </c>
      <c r="B410" s="14" t="s">
        <v>352</v>
      </c>
      <c r="C410" s="11"/>
      <c r="D410" s="11"/>
      <c r="E410" s="11"/>
      <c r="F410" s="11">
        <f t="shared" si="73"/>
        <v>0</v>
      </c>
      <c r="G410" s="385"/>
      <c r="H410" s="386"/>
      <c r="I410" s="386"/>
      <c r="J410" s="386"/>
      <c r="K410" s="386"/>
      <c r="L410" s="387"/>
    </row>
    <row r="411" spans="1:12" ht="12.75">
      <c r="A411" s="393" t="s">
        <v>124</v>
      </c>
      <c r="B411" s="394"/>
      <c r="C411" s="30">
        <f>SUM(C401,C402,C406,C410)</f>
        <v>25400</v>
      </c>
      <c r="D411" s="30">
        <f>SUM(D401,D402,D406,D410)</f>
        <v>831</v>
      </c>
      <c r="E411" s="30">
        <f>SUM(E401,E402,E406,E410)</f>
        <v>7512</v>
      </c>
      <c r="F411" s="30">
        <f t="shared" si="73"/>
        <v>33743</v>
      </c>
      <c r="G411" s="391" t="s">
        <v>129</v>
      </c>
      <c r="H411" s="392"/>
      <c r="I411" s="317">
        <f>SUM(I401+I402+I403+I404+I408)</f>
        <v>78643</v>
      </c>
      <c r="J411" s="317">
        <f>SUM(J401+J402+J403+J404+J408+J409)</f>
        <v>989</v>
      </c>
      <c r="K411" s="317">
        <f>SUM(K401+K402+K403+K404+K408+K409)</f>
        <v>12000</v>
      </c>
      <c r="L411" s="30">
        <f>I411+J411+K411</f>
        <v>91632</v>
      </c>
    </row>
    <row r="412" spans="1:12" ht="13.5">
      <c r="A412" s="440" t="s">
        <v>353</v>
      </c>
      <c r="B412" s="441"/>
      <c r="C412" s="240">
        <f>I411-C411</f>
        <v>53243</v>
      </c>
      <c r="D412" s="240">
        <f>J411-D411</f>
        <v>158</v>
      </c>
      <c r="E412" s="240">
        <f>K411-E411</f>
        <v>4488</v>
      </c>
      <c r="F412" s="243">
        <f t="shared" si="73"/>
        <v>57889</v>
      </c>
      <c r="G412" s="424"/>
      <c r="H412" s="425"/>
      <c r="I412" s="425"/>
      <c r="J412" s="425"/>
      <c r="K412" s="425"/>
      <c r="L412" s="426"/>
    </row>
    <row r="413" spans="1:12" ht="12.75">
      <c r="A413" s="442"/>
      <c r="B413" s="443"/>
      <c r="C413" s="443"/>
      <c r="D413" s="443"/>
      <c r="E413" s="443"/>
      <c r="F413" s="444"/>
      <c r="G413" s="427"/>
      <c r="H413" s="428"/>
      <c r="I413" s="428"/>
      <c r="J413" s="428"/>
      <c r="K413" s="428"/>
      <c r="L413" s="429"/>
    </row>
    <row r="414" spans="1:12" ht="12.75">
      <c r="A414" s="6" t="s">
        <v>62</v>
      </c>
      <c r="B414" s="14" t="s">
        <v>354</v>
      </c>
      <c r="C414" s="11">
        <f>C415+C416+C417</f>
        <v>53243</v>
      </c>
      <c r="D414" s="11">
        <f>D415+D416+D417</f>
        <v>158</v>
      </c>
      <c r="E414" s="11">
        <f>E415+E416+E417</f>
        <v>4488</v>
      </c>
      <c r="F414" s="11">
        <f aca="true" t="shared" si="75" ref="F414:F419">C414+D414+E414</f>
        <v>57889</v>
      </c>
      <c r="G414" s="427"/>
      <c r="H414" s="428"/>
      <c r="I414" s="428"/>
      <c r="J414" s="428"/>
      <c r="K414" s="428"/>
      <c r="L414" s="429"/>
    </row>
    <row r="415" spans="1:12" ht="12.75">
      <c r="A415" s="15" t="s">
        <v>355</v>
      </c>
      <c r="B415" s="10" t="s">
        <v>356</v>
      </c>
      <c r="C415" s="13">
        <v>53243</v>
      </c>
      <c r="D415" s="13"/>
      <c r="E415" s="13">
        <v>4488</v>
      </c>
      <c r="F415" s="13">
        <f t="shared" si="75"/>
        <v>57731</v>
      </c>
      <c r="G415" s="430"/>
      <c r="H415" s="372"/>
      <c r="I415" s="372"/>
      <c r="J415" s="372"/>
      <c r="K415" s="372"/>
      <c r="L415" s="431"/>
    </row>
    <row r="416" spans="1:12" ht="12.75">
      <c r="A416" s="15" t="s">
        <v>357</v>
      </c>
      <c r="B416" s="1" t="s">
        <v>358</v>
      </c>
      <c r="C416" s="13"/>
      <c r="D416" s="13">
        <v>158</v>
      </c>
      <c r="E416" s="13"/>
      <c r="F416" s="13">
        <f t="shared" si="75"/>
        <v>158</v>
      </c>
      <c r="G416" s="318" t="s">
        <v>57</v>
      </c>
      <c r="H416" s="319" t="s">
        <v>253</v>
      </c>
      <c r="I416" s="320">
        <f>SUM(I417)</f>
        <v>0</v>
      </c>
      <c r="J416" s="320">
        <f>SUM(J417)</f>
        <v>0</v>
      </c>
      <c r="K416" s="320">
        <f>SUM(K417)</f>
        <v>0</v>
      </c>
      <c r="L416" s="11">
        <f>I416+J416+K416</f>
        <v>0</v>
      </c>
    </row>
    <row r="417" spans="1:12" ht="12.75">
      <c r="A417" s="15" t="s">
        <v>359</v>
      </c>
      <c r="B417" s="1" t="s">
        <v>360</v>
      </c>
      <c r="C417" s="13"/>
      <c r="D417" s="13"/>
      <c r="E417" s="13"/>
      <c r="F417" s="13">
        <f t="shared" si="75"/>
        <v>0</v>
      </c>
      <c r="G417" s="15" t="s">
        <v>580</v>
      </c>
      <c r="H417" s="1" t="s">
        <v>361</v>
      </c>
      <c r="I417" s="13"/>
      <c r="J417" s="13"/>
      <c r="K417" s="13"/>
      <c r="L417" s="13">
        <f>I417+J417+K417</f>
        <v>0</v>
      </c>
    </row>
    <row r="418" spans="1:12" ht="13.5">
      <c r="A418" s="437" t="s">
        <v>125</v>
      </c>
      <c r="B418" s="437"/>
      <c r="C418" s="243">
        <f>C414-I416</f>
        <v>53243</v>
      </c>
      <c r="D418" s="243">
        <f>D414-J416</f>
        <v>158</v>
      </c>
      <c r="E418" s="243">
        <f>E414-K416</f>
        <v>4488</v>
      </c>
      <c r="F418" s="243">
        <f t="shared" si="75"/>
        <v>57889</v>
      </c>
      <c r="G418" s="15" t="s">
        <v>581</v>
      </c>
      <c r="H418" s="10" t="s">
        <v>362</v>
      </c>
      <c r="I418" s="244"/>
      <c r="J418" s="244"/>
      <c r="K418" s="244"/>
      <c r="L418" s="13">
        <f>I418+J418+K418</f>
        <v>0</v>
      </c>
    </row>
    <row r="419" spans="1:12" ht="12.75">
      <c r="A419" s="407" t="s">
        <v>73</v>
      </c>
      <c r="B419" s="408"/>
      <c r="C419" s="138">
        <f>SUM(C411,C414)</f>
        <v>78643</v>
      </c>
      <c r="D419" s="138">
        <f>SUM(D411,D414)</f>
        <v>989</v>
      </c>
      <c r="E419" s="138">
        <f>SUM(E411,E414)</f>
        <v>12000</v>
      </c>
      <c r="F419" s="138">
        <f t="shared" si="75"/>
        <v>91632</v>
      </c>
      <c r="G419" s="407" t="s">
        <v>74</v>
      </c>
      <c r="H419" s="408"/>
      <c r="I419" s="138">
        <f>SUM(I411,I416)</f>
        <v>78643</v>
      </c>
      <c r="J419" s="138">
        <f>SUM(J411,J416)</f>
        <v>989</v>
      </c>
      <c r="K419" s="138">
        <f>SUM(K411,K416)</f>
        <v>12000</v>
      </c>
      <c r="L419" s="138">
        <f>I419+J419+K419</f>
        <v>91632</v>
      </c>
    </row>
    <row r="420" spans="1:12" ht="22.5" customHeight="1">
      <c r="A420" s="399" t="s">
        <v>32</v>
      </c>
      <c r="B420" s="401"/>
      <c r="C420" s="401"/>
      <c r="D420" s="401"/>
      <c r="E420" s="401"/>
      <c r="F420" s="314"/>
      <c r="G420" s="399" t="s">
        <v>34</v>
      </c>
      <c r="H420" s="401"/>
      <c r="I420" s="401"/>
      <c r="J420" s="401"/>
      <c r="K420" s="401"/>
      <c r="L420" s="400"/>
    </row>
    <row r="421" spans="1:12" ht="12.75">
      <c r="A421" s="445"/>
      <c r="B421" s="446"/>
      <c r="C421" s="446"/>
      <c r="D421" s="446"/>
      <c r="E421" s="446"/>
      <c r="F421" s="447"/>
      <c r="G421" s="321" t="s">
        <v>53</v>
      </c>
      <c r="H421" s="322" t="s">
        <v>130</v>
      </c>
      <c r="I421" s="320"/>
      <c r="J421" s="320"/>
      <c r="K421" s="320"/>
      <c r="L421" s="11">
        <f aca="true" t="shared" si="76" ref="L421:L426">I421+J421+K421</f>
        <v>0</v>
      </c>
    </row>
    <row r="422" spans="1:12" ht="12.75">
      <c r="A422" s="6" t="s">
        <v>53</v>
      </c>
      <c r="B422" s="14" t="s">
        <v>251</v>
      </c>
      <c r="C422" s="11">
        <f>SUM(C423:C425)</f>
        <v>0</v>
      </c>
      <c r="D422" s="11">
        <f>SUM(D423:D425)</f>
        <v>0</v>
      </c>
      <c r="E422" s="11">
        <f>SUM(E423:E425)</f>
        <v>0</v>
      </c>
      <c r="F422" s="11">
        <f>C422+D422+E422</f>
        <v>0</v>
      </c>
      <c r="G422" s="6" t="s">
        <v>54</v>
      </c>
      <c r="H422" s="14" t="s">
        <v>254</v>
      </c>
      <c r="I422" s="11"/>
      <c r="J422" s="11"/>
      <c r="K422" s="11"/>
      <c r="L422" s="11">
        <f t="shared" si="76"/>
        <v>0</v>
      </c>
    </row>
    <row r="423" spans="1:12" ht="12.75">
      <c r="A423" s="15" t="s">
        <v>363</v>
      </c>
      <c r="B423" s="10" t="s">
        <v>476</v>
      </c>
      <c r="C423" s="13"/>
      <c r="D423" s="13"/>
      <c r="E423" s="13"/>
      <c r="F423" s="13">
        <f aca="true" t="shared" si="77" ref="F423:F431">C423+D423+E423</f>
        <v>0</v>
      </c>
      <c r="G423" s="6" t="s">
        <v>55</v>
      </c>
      <c r="H423" s="14" t="s">
        <v>255</v>
      </c>
      <c r="I423" s="11"/>
      <c r="J423" s="11"/>
      <c r="K423" s="11"/>
      <c r="L423" s="11">
        <f t="shared" si="76"/>
        <v>0</v>
      </c>
    </row>
    <row r="424" spans="1:12" ht="12.75">
      <c r="A424" s="15" t="s">
        <v>364</v>
      </c>
      <c r="B424" s="241" t="s">
        <v>365</v>
      </c>
      <c r="C424" s="13"/>
      <c r="D424" s="13"/>
      <c r="E424" s="13"/>
      <c r="F424" s="13">
        <f t="shared" si="77"/>
        <v>0</v>
      </c>
      <c r="G424" s="6" t="s">
        <v>56</v>
      </c>
      <c r="H424" s="2" t="s">
        <v>366</v>
      </c>
      <c r="I424" s="11">
        <f>SUM(I425:I426)</f>
        <v>0</v>
      </c>
      <c r="J424" s="11">
        <f>SUM(J425:J426)</f>
        <v>0</v>
      </c>
      <c r="K424" s="11">
        <f>SUM(K425:K426)</f>
        <v>0</v>
      </c>
      <c r="L424" s="11">
        <f t="shared" si="76"/>
        <v>0</v>
      </c>
    </row>
    <row r="425" spans="1:12" ht="12.75">
      <c r="A425" s="15" t="s">
        <v>367</v>
      </c>
      <c r="B425" s="241" t="s">
        <v>368</v>
      </c>
      <c r="C425" s="13"/>
      <c r="D425" s="13"/>
      <c r="E425" s="13"/>
      <c r="F425" s="13">
        <f t="shared" si="77"/>
        <v>0</v>
      </c>
      <c r="G425" s="7" t="s">
        <v>89</v>
      </c>
      <c r="H425" s="10" t="s">
        <v>487</v>
      </c>
      <c r="I425" s="13"/>
      <c r="J425" s="13"/>
      <c r="K425" s="13"/>
      <c r="L425" s="13">
        <f t="shared" si="76"/>
        <v>0</v>
      </c>
    </row>
    <row r="426" spans="1:12" ht="12.75">
      <c r="A426" s="6" t="s">
        <v>54</v>
      </c>
      <c r="B426" s="14" t="s">
        <v>369</v>
      </c>
      <c r="C426" s="11">
        <f>SUM(C427:C428)</f>
        <v>0</v>
      </c>
      <c r="D426" s="11">
        <f>SUM(D427:D427)</f>
        <v>0</v>
      </c>
      <c r="E426" s="11">
        <f>SUM(E427:E427)</f>
        <v>0</v>
      </c>
      <c r="F426" s="11">
        <f t="shared" si="77"/>
        <v>0</v>
      </c>
      <c r="G426" s="8" t="s">
        <v>90</v>
      </c>
      <c r="H426" s="10" t="s">
        <v>503</v>
      </c>
      <c r="I426" s="13"/>
      <c r="J426" s="13"/>
      <c r="K426" s="13"/>
      <c r="L426" s="13">
        <f t="shared" si="76"/>
        <v>0</v>
      </c>
    </row>
    <row r="427" spans="1:12" ht="12.75">
      <c r="A427" s="15" t="s">
        <v>370</v>
      </c>
      <c r="B427" s="239" t="s">
        <v>371</v>
      </c>
      <c r="C427" s="13"/>
      <c r="D427" s="13"/>
      <c r="E427" s="13"/>
      <c r="F427" s="13">
        <f t="shared" si="77"/>
        <v>0</v>
      </c>
      <c r="G427" s="424"/>
      <c r="H427" s="425"/>
      <c r="I427" s="425"/>
      <c r="J427" s="425"/>
      <c r="K427" s="425"/>
      <c r="L427" s="426"/>
    </row>
    <row r="428" spans="1:12" ht="12.75">
      <c r="A428" s="15" t="s">
        <v>250</v>
      </c>
      <c r="B428" s="239" t="s">
        <v>504</v>
      </c>
      <c r="C428" s="13"/>
      <c r="D428" s="13"/>
      <c r="E428" s="13"/>
      <c r="F428" s="13">
        <f t="shared" si="77"/>
        <v>0</v>
      </c>
      <c r="G428" s="427"/>
      <c r="H428" s="428"/>
      <c r="I428" s="428"/>
      <c r="J428" s="428"/>
      <c r="K428" s="428"/>
      <c r="L428" s="429"/>
    </row>
    <row r="429" spans="1:12" ht="12.75">
      <c r="A429" s="16" t="s">
        <v>55</v>
      </c>
      <c r="B429" s="14" t="s">
        <v>252</v>
      </c>
      <c r="C429" s="13"/>
      <c r="D429" s="13"/>
      <c r="E429" s="13"/>
      <c r="F429" s="13">
        <f t="shared" si="77"/>
        <v>0</v>
      </c>
      <c r="G429" s="430"/>
      <c r="H429" s="372"/>
      <c r="I429" s="372"/>
      <c r="J429" s="372"/>
      <c r="K429" s="372"/>
      <c r="L429" s="431"/>
    </row>
    <row r="430" spans="1:12" ht="12.75">
      <c r="A430" s="393" t="s">
        <v>131</v>
      </c>
      <c r="B430" s="394"/>
      <c r="C430" s="30">
        <f>SUM(C422,C426,C429)</f>
        <v>0</v>
      </c>
      <c r="D430" s="30">
        <f>SUM(D422,D426,D429)</f>
        <v>0</v>
      </c>
      <c r="E430" s="30">
        <f>SUM(E422,E426,E429)</f>
        <v>0</v>
      </c>
      <c r="F430" s="30">
        <f t="shared" si="77"/>
        <v>0</v>
      </c>
      <c r="G430" s="391" t="s">
        <v>132</v>
      </c>
      <c r="H430" s="392"/>
      <c r="I430" s="317">
        <f>SUM(I421+I422+I423+I424)</f>
        <v>0</v>
      </c>
      <c r="J430" s="317">
        <f>SUM(J421+J422+J423+J424)</f>
        <v>0</v>
      </c>
      <c r="K430" s="317">
        <f>SUM(K421+K422+K423+K424)</f>
        <v>0</v>
      </c>
      <c r="L430" s="30">
        <f>I430+J430+K430</f>
        <v>0</v>
      </c>
    </row>
    <row r="431" spans="1:12" ht="13.5">
      <c r="A431" s="440" t="s">
        <v>372</v>
      </c>
      <c r="B431" s="441"/>
      <c r="C431" s="240">
        <f>I430-C430</f>
        <v>0</v>
      </c>
      <c r="D431" s="240">
        <f>J430-D430</f>
        <v>0</v>
      </c>
      <c r="E431" s="240">
        <f>K430-E430</f>
        <v>0</v>
      </c>
      <c r="F431" s="243">
        <f t="shared" si="77"/>
        <v>0</v>
      </c>
      <c r="G431" s="450"/>
      <c r="H431" s="451"/>
      <c r="I431" s="451"/>
      <c r="J431" s="451"/>
      <c r="K431" s="451"/>
      <c r="L431" s="452"/>
    </row>
    <row r="432" spans="1:12" ht="12.75">
      <c r="A432" s="442"/>
      <c r="B432" s="443"/>
      <c r="C432" s="443"/>
      <c r="D432" s="443"/>
      <c r="E432" s="443"/>
      <c r="F432" s="444"/>
      <c r="G432" s="453"/>
      <c r="H432" s="454"/>
      <c r="I432" s="454"/>
      <c r="J432" s="454"/>
      <c r="K432" s="454"/>
      <c r="L432" s="455"/>
    </row>
    <row r="433" spans="1:12" ht="12.75">
      <c r="A433" s="6" t="s">
        <v>56</v>
      </c>
      <c r="B433" s="2" t="s">
        <v>373</v>
      </c>
      <c r="C433" s="11">
        <f>C434+C435+C436</f>
        <v>0</v>
      </c>
      <c r="D433" s="11">
        <f>D434+D435+D436</f>
        <v>0</v>
      </c>
      <c r="E433" s="11">
        <f>E434+E435+E436</f>
        <v>0</v>
      </c>
      <c r="F433" s="11">
        <f>C433+D433+E433</f>
        <v>0</v>
      </c>
      <c r="G433" s="453"/>
      <c r="H433" s="454"/>
      <c r="I433" s="454"/>
      <c r="J433" s="454"/>
      <c r="K433" s="454"/>
      <c r="L433" s="455"/>
    </row>
    <row r="434" spans="1:12" ht="12.75">
      <c r="A434" s="15" t="s">
        <v>82</v>
      </c>
      <c r="B434" s="239" t="s">
        <v>374</v>
      </c>
      <c r="C434" s="13"/>
      <c r="D434" s="13"/>
      <c r="E434" s="13"/>
      <c r="F434" s="13">
        <f aca="true" t="shared" si="78" ref="F434:F442">C434+D434+E434</f>
        <v>0</v>
      </c>
      <c r="G434" s="456"/>
      <c r="H434" s="457"/>
      <c r="I434" s="457"/>
      <c r="J434" s="457"/>
      <c r="K434" s="457"/>
      <c r="L434" s="458"/>
    </row>
    <row r="435" spans="1:12" ht="12.75">
      <c r="A435" s="15" t="s">
        <v>83</v>
      </c>
      <c r="B435" s="239" t="s">
        <v>375</v>
      </c>
      <c r="C435" s="24">
        <f>+C436</f>
        <v>0</v>
      </c>
      <c r="D435" s="24">
        <f>+D436</f>
        <v>0</v>
      </c>
      <c r="E435" s="24">
        <f>+E436</f>
        <v>0</v>
      </c>
      <c r="F435" s="13">
        <f t="shared" si="78"/>
        <v>0</v>
      </c>
      <c r="G435" s="318" t="s">
        <v>62</v>
      </c>
      <c r="H435" s="319" t="s">
        <v>256</v>
      </c>
      <c r="I435" s="328">
        <f>+I436</f>
        <v>0</v>
      </c>
      <c r="J435" s="328">
        <f>+J436</f>
        <v>0</v>
      </c>
      <c r="K435" s="328">
        <f>+K436</f>
        <v>0</v>
      </c>
      <c r="L435" s="11">
        <f>I435+J435+K435</f>
        <v>0</v>
      </c>
    </row>
    <row r="436" spans="1:12" ht="12.75">
      <c r="A436" s="15" t="s">
        <v>84</v>
      </c>
      <c r="B436" s="239" t="s">
        <v>505</v>
      </c>
      <c r="C436" s="24"/>
      <c r="D436" s="24"/>
      <c r="E436" s="24"/>
      <c r="F436" s="13">
        <f t="shared" si="78"/>
        <v>0</v>
      </c>
      <c r="G436" s="15" t="s">
        <v>86</v>
      </c>
      <c r="H436" s="10" t="s">
        <v>501</v>
      </c>
      <c r="I436" s="24"/>
      <c r="J436" s="24"/>
      <c r="K436" s="24"/>
      <c r="L436" s="13">
        <f>I436+J436+K436</f>
        <v>0</v>
      </c>
    </row>
    <row r="437" spans="1:12" ht="13.5">
      <c r="A437" s="437" t="s">
        <v>126</v>
      </c>
      <c r="B437" s="437"/>
      <c r="C437" s="246">
        <f>C435-I435</f>
        <v>0</v>
      </c>
      <c r="D437" s="246">
        <f>D435-J435</f>
        <v>0</v>
      </c>
      <c r="E437" s="246">
        <f>E435-K435</f>
        <v>0</v>
      </c>
      <c r="F437" s="243">
        <f t="shared" si="78"/>
        <v>0</v>
      </c>
      <c r="G437" s="15" t="s">
        <v>486</v>
      </c>
      <c r="H437" s="325" t="s">
        <v>502</v>
      </c>
      <c r="I437" s="244"/>
      <c r="J437" s="244"/>
      <c r="K437" s="244"/>
      <c r="L437" s="13">
        <f>I437+J437+K437</f>
        <v>0</v>
      </c>
    </row>
    <row r="438" spans="1:12" ht="12.75">
      <c r="A438" s="407" t="s">
        <v>75</v>
      </c>
      <c r="B438" s="408"/>
      <c r="C438" s="139">
        <f>SUM(C430,C433)</f>
        <v>0</v>
      </c>
      <c r="D438" s="139">
        <f>SUM(D430,D433)</f>
        <v>0</v>
      </c>
      <c r="E438" s="139">
        <f>SUM(E430,E433)</f>
        <v>0</v>
      </c>
      <c r="F438" s="138">
        <f t="shared" si="78"/>
        <v>0</v>
      </c>
      <c r="G438" s="407" t="s">
        <v>76</v>
      </c>
      <c r="H438" s="408"/>
      <c r="I438" s="139">
        <f>SUM(I430,I435)</f>
        <v>0</v>
      </c>
      <c r="J438" s="139">
        <f>SUM(J430,J435)</f>
        <v>0</v>
      </c>
      <c r="K438" s="139">
        <f>SUM(K430,K435)</f>
        <v>0</v>
      </c>
      <c r="L438" s="138">
        <f>I438+J438+K438</f>
        <v>0</v>
      </c>
    </row>
    <row r="439" spans="1:12" ht="12.75">
      <c r="A439" s="393" t="s">
        <v>77</v>
      </c>
      <c r="B439" s="394"/>
      <c r="C439" s="31">
        <f aca="true" t="shared" si="79" ref="C439:E440">SUM(C411,C430)</f>
        <v>25400</v>
      </c>
      <c r="D439" s="31">
        <f t="shared" si="79"/>
        <v>831</v>
      </c>
      <c r="E439" s="31">
        <f t="shared" si="79"/>
        <v>7512</v>
      </c>
      <c r="F439" s="30">
        <f t="shared" si="78"/>
        <v>33743</v>
      </c>
      <c r="G439" s="467" t="s">
        <v>79</v>
      </c>
      <c r="H439" s="467"/>
      <c r="I439" s="30">
        <f>SUM(I411,I430)</f>
        <v>78643</v>
      </c>
      <c r="J439" s="30">
        <f>SUM(J411,J430)</f>
        <v>989</v>
      </c>
      <c r="K439" s="30">
        <f>SUM(K411,K430)</f>
        <v>12000</v>
      </c>
      <c r="L439" s="30">
        <f>I439+J439+K439</f>
        <v>91632</v>
      </c>
    </row>
    <row r="440" spans="1:12" ht="12.75">
      <c r="A440" s="438" t="s">
        <v>376</v>
      </c>
      <c r="B440" s="439"/>
      <c r="C440" s="17">
        <f t="shared" si="79"/>
        <v>53243</v>
      </c>
      <c r="D440" s="17">
        <f t="shared" si="79"/>
        <v>158</v>
      </c>
      <c r="E440" s="17">
        <f t="shared" si="79"/>
        <v>4488</v>
      </c>
      <c r="F440" s="11">
        <f t="shared" si="78"/>
        <v>57889</v>
      </c>
      <c r="G440" s="468"/>
      <c r="H440" s="468"/>
      <c r="I440" s="468"/>
      <c r="J440" s="468"/>
      <c r="K440" s="468"/>
      <c r="L440" s="468"/>
    </row>
    <row r="441" spans="1:12" ht="12.75">
      <c r="A441" s="438" t="s">
        <v>78</v>
      </c>
      <c r="B441" s="439"/>
      <c r="C441" s="17">
        <f>SUM(C414,C433)</f>
        <v>53243</v>
      </c>
      <c r="D441" s="17">
        <f>SUM(D414,D433)</f>
        <v>158</v>
      </c>
      <c r="E441" s="17">
        <f>SUM(E414,E433)</f>
        <v>4488</v>
      </c>
      <c r="F441" s="11">
        <f t="shared" si="78"/>
        <v>57889</v>
      </c>
      <c r="G441" s="395" t="s">
        <v>78</v>
      </c>
      <c r="H441" s="396"/>
      <c r="I441" s="328">
        <f>SUM(I416,I435)</f>
        <v>0</v>
      </c>
      <c r="J441" s="328">
        <f>SUM(J416,J435)</f>
        <v>0</v>
      </c>
      <c r="K441" s="328">
        <f>SUM(K416,K435)</f>
        <v>0</v>
      </c>
      <c r="L441" s="11">
        <f>I441+J441+K441</f>
        <v>0</v>
      </c>
    </row>
    <row r="442" spans="1:12" ht="22.5" customHeight="1">
      <c r="A442" s="399" t="s">
        <v>49</v>
      </c>
      <c r="B442" s="400"/>
      <c r="C442" s="315">
        <f>SUM(C419,C438)</f>
        <v>78643</v>
      </c>
      <c r="D442" s="315">
        <f>SUM(D419,D438)</f>
        <v>989</v>
      </c>
      <c r="E442" s="315">
        <f>SUM(E419,E438)</f>
        <v>12000</v>
      </c>
      <c r="F442" s="315">
        <f t="shared" si="78"/>
        <v>91632</v>
      </c>
      <c r="G442" s="399" t="s">
        <v>50</v>
      </c>
      <c r="H442" s="400"/>
      <c r="I442" s="315">
        <f>SUM(I419,I438)</f>
        <v>78643</v>
      </c>
      <c r="J442" s="315">
        <f>SUM(J419,J438)</f>
        <v>989</v>
      </c>
      <c r="K442" s="315">
        <f>SUM(K419,K438)</f>
        <v>12000</v>
      </c>
      <c r="L442" s="315">
        <f>I442+J442+K442</f>
        <v>91632</v>
      </c>
    </row>
  </sheetData>
  <sheetProtection/>
  <mergeCells count="405">
    <mergeCell ref="G314:L317"/>
    <mergeCell ref="G371:L371"/>
    <mergeCell ref="G363:L366"/>
    <mergeCell ref="G329:L331"/>
    <mergeCell ref="G333:L336"/>
    <mergeCell ref="G351:L351"/>
    <mergeCell ref="G360:L361"/>
    <mergeCell ref="G370:H370"/>
    <mergeCell ref="L348:L350"/>
    <mergeCell ref="G280:L282"/>
    <mergeCell ref="G284:L287"/>
    <mergeCell ref="G378:L380"/>
    <mergeCell ref="G400:L400"/>
    <mergeCell ref="G382:L385"/>
    <mergeCell ref="G391:L391"/>
    <mergeCell ref="G283:H283"/>
    <mergeCell ref="J397:J399"/>
    <mergeCell ref="G393:H393"/>
    <mergeCell ref="G389:H389"/>
    <mergeCell ref="I299:I301"/>
    <mergeCell ref="J299:J301"/>
    <mergeCell ref="G302:L302"/>
    <mergeCell ref="G295:H295"/>
    <mergeCell ref="A296:K297"/>
    <mergeCell ref="L299:L301"/>
    <mergeCell ref="K299:K301"/>
    <mergeCell ref="B397:B399"/>
    <mergeCell ref="F397:F399"/>
    <mergeCell ref="I397:I399"/>
    <mergeCell ref="G409:L410"/>
    <mergeCell ref="H397:H399"/>
    <mergeCell ref="E397:E399"/>
    <mergeCell ref="G397:G399"/>
    <mergeCell ref="D397:D399"/>
    <mergeCell ref="L397:L399"/>
    <mergeCell ref="K397:K399"/>
    <mergeCell ref="G427:L429"/>
    <mergeCell ref="A69:F69"/>
    <mergeCell ref="G167:L170"/>
    <mergeCell ref="G145:H145"/>
    <mergeCell ref="J152:J154"/>
    <mergeCell ref="K152:K154"/>
    <mergeCell ref="G166:H166"/>
    <mergeCell ref="G146:L146"/>
    <mergeCell ref="G155:L155"/>
    <mergeCell ref="G164:L165"/>
    <mergeCell ref="A440:B440"/>
    <mergeCell ref="A441:B441"/>
    <mergeCell ref="G441:H441"/>
    <mergeCell ref="G440:L440"/>
    <mergeCell ref="A442:B442"/>
    <mergeCell ref="G442:H442"/>
    <mergeCell ref="A431:B431"/>
    <mergeCell ref="A439:B439"/>
    <mergeCell ref="G439:H439"/>
    <mergeCell ref="G431:L434"/>
    <mergeCell ref="A432:F432"/>
    <mergeCell ref="G438:H438"/>
    <mergeCell ref="A438:B438"/>
    <mergeCell ref="A437:B437"/>
    <mergeCell ref="A430:B430"/>
    <mergeCell ref="G430:H430"/>
    <mergeCell ref="A20:F20"/>
    <mergeCell ref="A28:F28"/>
    <mergeCell ref="A39:F39"/>
    <mergeCell ref="A77:F77"/>
    <mergeCell ref="A88:F88"/>
    <mergeCell ref="A119:F119"/>
    <mergeCell ref="A127:F127"/>
    <mergeCell ref="A418:B418"/>
    <mergeCell ref="A419:B419"/>
    <mergeCell ref="G419:H419"/>
    <mergeCell ref="A420:E420"/>
    <mergeCell ref="A411:B411"/>
    <mergeCell ref="G411:H411"/>
    <mergeCell ref="A412:B412"/>
    <mergeCell ref="A413:F413"/>
    <mergeCell ref="G420:L420"/>
    <mergeCell ref="G412:L415"/>
    <mergeCell ref="A194:B194"/>
    <mergeCell ref="A225:F225"/>
    <mergeCell ref="A236:F236"/>
    <mergeCell ref="A369:B369"/>
    <mergeCell ref="F348:F350"/>
    <mergeCell ref="A274:F274"/>
    <mergeCell ref="A285:F285"/>
    <mergeCell ref="A315:F315"/>
    <mergeCell ref="A313:B313"/>
    <mergeCell ref="A314:B314"/>
    <mergeCell ref="K348:K350"/>
    <mergeCell ref="A168:F168"/>
    <mergeCell ref="A176:F176"/>
    <mergeCell ref="A187:F187"/>
    <mergeCell ref="A217:F217"/>
    <mergeCell ref="E201:E203"/>
    <mergeCell ref="F201:F203"/>
    <mergeCell ref="A185:B185"/>
    <mergeCell ref="A197:B197"/>
    <mergeCell ref="A193:B193"/>
    <mergeCell ref="H299:H301"/>
    <mergeCell ref="A351:E351"/>
    <mergeCell ref="E348:E350"/>
    <mergeCell ref="G348:G350"/>
    <mergeCell ref="H348:H350"/>
    <mergeCell ref="A348:A350"/>
    <mergeCell ref="B348:B350"/>
    <mergeCell ref="C348:C350"/>
    <mergeCell ref="D348:D350"/>
    <mergeCell ref="G311:L312"/>
    <mergeCell ref="A284:B284"/>
    <mergeCell ref="A290:B290"/>
    <mergeCell ref="A292:B292"/>
    <mergeCell ref="G292:H292"/>
    <mergeCell ref="A302:E302"/>
    <mergeCell ref="A299:A301"/>
    <mergeCell ref="B299:B301"/>
    <mergeCell ref="A295:B295"/>
    <mergeCell ref="F299:F301"/>
    <mergeCell ref="G299:G301"/>
    <mergeCell ref="G273:L273"/>
    <mergeCell ref="A323:F323"/>
    <mergeCell ref="A334:F334"/>
    <mergeCell ref="A320:B320"/>
    <mergeCell ref="A321:B321"/>
    <mergeCell ref="A291:B291"/>
    <mergeCell ref="A283:B283"/>
    <mergeCell ref="G294:H294"/>
    <mergeCell ref="G293:L293"/>
    <mergeCell ref="G291:H291"/>
    <mergeCell ref="G264:H264"/>
    <mergeCell ref="A265:B265"/>
    <mergeCell ref="G265:L268"/>
    <mergeCell ref="A266:F266"/>
    <mergeCell ref="A271:B271"/>
    <mergeCell ref="A272:B272"/>
    <mergeCell ref="G272:H272"/>
    <mergeCell ref="G253:L253"/>
    <mergeCell ref="C250:C252"/>
    <mergeCell ref="D250:D252"/>
    <mergeCell ref="L250:L252"/>
    <mergeCell ref="A253:E253"/>
    <mergeCell ref="E250:E252"/>
    <mergeCell ref="G250:G252"/>
    <mergeCell ref="H250:H252"/>
    <mergeCell ref="G246:H246"/>
    <mergeCell ref="A247:K248"/>
    <mergeCell ref="J250:J252"/>
    <mergeCell ref="K250:K252"/>
    <mergeCell ref="F250:F252"/>
    <mergeCell ref="I250:I252"/>
    <mergeCell ref="A250:A252"/>
    <mergeCell ref="B250:B252"/>
    <mergeCell ref="A421:F421"/>
    <mergeCell ref="C299:C301"/>
    <mergeCell ref="D299:D301"/>
    <mergeCell ref="E299:E301"/>
    <mergeCell ref="A400:E400"/>
    <mergeCell ref="A333:B333"/>
    <mergeCell ref="A397:A399"/>
    <mergeCell ref="A383:F383"/>
    <mergeCell ref="A381:B381"/>
    <mergeCell ref="A322:E322"/>
    <mergeCell ref="G223:H223"/>
    <mergeCell ref="G243:H243"/>
    <mergeCell ref="A244:B244"/>
    <mergeCell ref="A245:B245"/>
    <mergeCell ref="G245:H245"/>
    <mergeCell ref="G244:L244"/>
    <mergeCell ref="A243:B243"/>
    <mergeCell ref="J201:J203"/>
    <mergeCell ref="G201:G203"/>
    <mergeCell ref="H201:H203"/>
    <mergeCell ref="I201:I203"/>
    <mergeCell ref="G242:H242"/>
    <mergeCell ref="G213:L214"/>
    <mergeCell ref="G216:L219"/>
    <mergeCell ref="G231:L233"/>
    <mergeCell ref="G235:L238"/>
    <mergeCell ref="G224:L224"/>
    <mergeCell ref="G195:L195"/>
    <mergeCell ref="K201:K203"/>
    <mergeCell ref="A204:E204"/>
    <mergeCell ref="G204:L204"/>
    <mergeCell ref="G197:H197"/>
    <mergeCell ref="A198:K199"/>
    <mergeCell ref="A201:A203"/>
    <mergeCell ref="B201:B203"/>
    <mergeCell ref="C201:C203"/>
    <mergeCell ref="D201:D203"/>
    <mergeCell ref="G185:H185"/>
    <mergeCell ref="A186:B186"/>
    <mergeCell ref="A173:B173"/>
    <mergeCell ref="A174:B174"/>
    <mergeCell ref="G174:H174"/>
    <mergeCell ref="A175:E175"/>
    <mergeCell ref="G175:L175"/>
    <mergeCell ref="G182:L184"/>
    <mergeCell ref="G186:L189"/>
    <mergeCell ref="A167:B167"/>
    <mergeCell ref="B152:B154"/>
    <mergeCell ref="C152:C154"/>
    <mergeCell ref="D152:D154"/>
    <mergeCell ref="A155:E155"/>
    <mergeCell ref="A166:B166"/>
    <mergeCell ref="A147:B147"/>
    <mergeCell ref="G147:H147"/>
    <mergeCell ref="E152:E154"/>
    <mergeCell ref="G152:G154"/>
    <mergeCell ref="H152:H154"/>
    <mergeCell ref="A148:B148"/>
    <mergeCell ref="G148:H148"/>
    <mergeCell ref="A149:K150"/>
    <mergeCell ref="I152:I154"/>
    <mergeCell ref="A152:A154"/>
    <mergeCell ref="A146:B146"/>
    <mergeCell ref="A124:B124"/>
    <mergeCell ref="A125:B125"/>
    <mergeCell ref="G125:H125"/>
    <mergeCell ref="A126:E126"/>
    <mergeCell ref="A143:B143"/>
    <mergeCell ref="A144:B144"/>
    <mergeCell ref="G136:H136"/>
    <mergeCell ref="A138:F138"/>
    <mergeCell ref="G137:L140"/>
    <mergeCell ref="A137:B137"/>
    <mergeCell ref="A136:B136"/>
    <mergeCell ref="A117:B117"/>
    <mergeCell ref="G117:H117"/>
    <mergeCell ref="A118:B118"/>
    <mergeCell ref="G126:L126"/>
    <mergeCell ref="G118:L121"/>
    <mergeCell ref="G133:L135"/>
    <mergeCell ref="A98:B98"/>
    <mergeCell ref="G98:H98"/>
    <mergeCell ref="A100:K101"/>
    <mergeCell ref="A106:E106"/>
    <mergeCell ref="A103:A105"/>
    <mergeCell ref="B103:B105"/>
    <mergeCell ref="C103:C105"/>
    <mergeCell ref="D103:D105"/>
    <mergeCell ref="E103:E105"/>
    <mergeCell ref="G103:G105"/>
    <mergeCell ref="A94:B94"/>
    <mergeCell ref="G94:H94"/>
    <mergeCell ref="A95:B95"/>
    <mergeCell ref="G95:H95"/>
    <mergeCell ref="A96:B96"/>
    <mergeCell ref="A97:B97"/>
    <mergeCell ref="G97:H97"/>
    <mergeCell ref="G96:L96"/>
    <mergeCell ref="A76:E76"/>
    <mergeCell ref="A87:B87"/>
    <mergeCell ref="A93:B93"/>
    <mergeCell ref="G87:L90"/>
    <mergeCell ref="A86:B86"/>
    <mergeCell ref="G86:H86"/>
    <mergeCell ref="G76:L76"/>
    <mergeCell ref="A67:B67"/>
    <mergeCell ref="G67:H67"/>
    <mergeCell ref="A68:B68"/>
    <mergeCell ref="A56:E56"/>
    <mergeCell ref="A74:B74"/>
    <mergeCell ref="A75:B75"/>
    <mergeCell ref="G75:H75"/>
    <mergeCell ref="G56:L56"/>
    <mergeCell ref="G65:L66"/>
    <mergeCell ref="G68:L71"/>
    <mergeCell ref="J53:J55"/>
    <mergeCell ref="K53:K55"/>
    <mergeCell ref="A47:B47"/>
    <mergeCell ref="A48:B48"/>
    <mergeCell ref="G48:H48"/>
    <mergeCell ref="A49:B49"/>
    <mergeCell ref="G49:H49"/>
    <mergeCell ref="A50:K51"/>
    <mergeCell ref="A332:B332"/>
    <mergeCell ref="A234:B234"/>
    <mergeCell ref="A224:E224"/>
    <mergeCell ref="A241:B241"/>
    <mergeCell ref="A242:B242"/>
    <mergeCell ref="A246:B246"/>
    <mergeCell ref="A264:B264"/>
    <mergeCell ref="A273:E273"/>
    <mergeCell ref="A294:B294"/>
    <mergeCell ref="A293:B293"/>
    <mergeCell ref="A216:B216"/>
    <mergeCell ref="A215:B215"/>
    <mergeCell ref="A195:B195"/>
    <mergeCell ref="A196:B196"/>
    <mergeCell ref="A235:B235"/>
    <mergeCell ref="A222:B222"/>
    <mergeCell ref="A223:B223"/>
    <mergeCell ref="G18:H18"/>
    <mergeCell ref="G26:H26"/>
    <mergeCell ref="A25:B25"/>
    <mergeCell ref="A26:B26"/>
    <mergeCell ref="E4:E6"/>
    <mergeCell ref="A18:B18"/>
    <mergeCell ref="A19:B19"/>
    <mergeCell ref="G16:L17"/>
    <mergeCell ref="B53:B55"/>
    <mergeCell ref="C53:C55"/>
    <mergeCell ref="D53:D55"/>
    <mergeCell ref="E53:E55"/>
    <mergeCell ref="A7:E7"/>
    <mergeCell ref="C4:C6"/>
    <mergeCell ref="A45:B45"/>
    <mergeCell ref="A44:B44"/>
    <mergeCell ref="A27:E27"/>
    <mergeCell ref="A37:B37"/>
    <mergeCell ref="G37:H37"/>
    <mergeCell ref="A38:B38"/>
    <mergeCell ref="A46:B46"/>
    <mergeCell ref="G193:H193"/>
    <mergeCell ref="G144:H144"/>
    <mergeCell ref="A145:B145"/>
    <mergeCell ref="A192:B192"/>
    <mergeCell ref="A53:A55"/>
    <mergeCell ref="A1:K2"/>
    <mergeCell ref="A4:A6"/>
    <mergeCell ref="B4:B6"/>
    <mergeCell ref="D4:D6"/>
    <mergeCell ref="G4:G6"/>
    <mergeCell ref="I4:I6"/>
    <mergeCell ref="K4:K6"/>
    <mergeCell ref="F4:F6"/>
    <mergeCell ref="J4:J6"/>
    <mergeCell ref="H4:H6"/>
    <mergeCell ref="A341:B341"/>
    <mergeCell ref="A390:B390"/>
    <mergeCell ref="A342:B342"/>
    <mergeCell ref="A343:B343"/>
    <mergeCell ref="A344:B344"/>
    <mergeCell ref="A345:K346"/>
    <mergeCell ref="J348:J350"/>
    <mergeCell ref="G341:H341"/>
    <mergeCell ref="G344:H344"/>
    <mergeCell ref="A372:F372"/>
    <mergeCell ref="A339:B339"/>
    <mergeCell ref="A391:B391"/>
    <mergeCell ref="A392:B392"/>
    <mergeCell ref="A389:B389"/>
    <mergeCell ref="A371:E371"/>
    <mergeCell ref="A362:B362"/>
    <mergeCell ref="A363:B363"/>
    <mergeCell ref="A364:F364"/>
    <mergeCell ref="A382:B382"/>
    <mergeCell ref="A340:B340"/>
    <mergeCell ref="F152:F154"/>
    <mergeCell ref="L152:L154"/>
    <mergeCell ref="G27:L27"/>
    <mergeCell ref="G34:L36"/>
    <mergeCell ref="G46:H46"/>
    <mergeCell ref="J103:J105"/>
    <mergeCell ref="K103:K105"/>
    <mergeCell ref="H103:H105"/>
    <mergeCell ref="H53:H55"/>
    <mergeCell ref="I53:I55"/>
    <mergeCell ref="F103:F105"/>
    <mergeCell ref="L103:L105"/>
    <mergeCell ref="G38:L41"/>
    <mergeCell ref="G47:L47"/>
    <mergeCell ref="F53:F55"/>
    <mergeCell ref="L53:L55"/>
    <mergeCell ref="G83:L85"/>
    <mergeCell ref="I103:I105"/>
    <mergeCell ref="G45:H45"/>
    <mergeCell ref="G53:G55"/>
    <mergeCell ref="I348:I350"/>
    <mergeCell ref="G313:H313"/>
    <mergeCell ref="G381:H381"/>
    <mergeCell ref="G340:H340"/>
    <mergeCell ref="G321:H321"/>
    <mergeCell ref="G322:L322"/>
    <mergeCell ref="G332:H332"/>
    <mergeCell ref="G343:H343"/>
    <mergeCell ref="G342:L342"/>
    <mergeCell ref="I347:K347"/>
    <mergeCell ref="I396:K396"/>
    <mergeCell ref="G362:H362"/>
    <mergeCell ref="G390:H390"/>
    <mergeCell ref="G392:H392"/>
    <mergeCell ref="A394:K395"/>
    <mergeCell ref="A370:B370"/>
    <mergeCell ref="A388:B388"/>
    <mergeCell ref="C397:C399"/>
    <mergeCell ref="A393:B393"/>
    <mergeCell ref="I3:K3"/>
    <mergeCell ref="I52:K52"/>
    <mergeCell ref="I102:K102"/>
    <mergeCell ref="I151:K151"/>
    <mergeCell ref="G106:L106"/>
    <mergeCell ref="G115:L116"/>
    <mergeCell ref="L4:L6"/>
    <mergeCell ref="G7:L7"/>
    <mergeCell ref="I200:K200"/>
    <mergeCell ref="I249:K249"/>
    <mergeCell ref="I298:K298"/>
    <mergeCell ref="G19:L22"/>
    <mergeCell ref="G262:L263"/>
    <mergeCell ref="L201:L203"/>
    <mergeCell ref="G234:H234"/>
    <mergeCell ref="G215:H215"/>
    <mergeCell ref="G194:H194"/>
    <mergeCell ref="G196:H196"/>
  </mergeCells>
  <printOptions/>
  <pageMargins left="0.26" right="0.19" top="0.72" bottom="0.3937007874015748" header="0.46" footer="0.5118110236220472"/>
  <pageSetup horizontalDpi="600" verticalDpi="600" orientation="landscape" paperSize="9" scale="74" r:id="rId1"/>
  <headerFooter alignWithMargins="0">
    <oddHeader>&amp;LVámospércs Városi Önkormányzat</oddHeader>
  </headerFooter>
  <rowBreaks count="8" manualBreakCount="8">
    <brk id="49" max="11" man="1"/>
    <brk id="99" max="11" man="1"/>
    <brk id="148" max="11" man="1"/>
    <brk id="197" max="11" man="1"/>
    <brk id="246" max="11" man="1"/>
    <brk id="295" max="11" man="1"/>
    <brk id="344" max="11" man="1"/>
    <brk id="3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65" zoomScaleNormal="65" zoomScalePageLayoutView="0" workbookViewId="0" topLeftCell="A1">
      <selection activeCell="F23" sqref="F23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2.421875" style="0" customWidth="1"/>
    <col min="4" max="4" width="22.140625" style="0" customWidth="1"/>
    <col min="5" max="5" width="19.7109375" style="0" customWidth="1"/>
    <col min="6" max="6" width="20.57421875" style="0" customWidth="1"/>
    <col min="7" max="7" width="20.140625" style="0" customWidth="1"/>
    <col min="8" max="8" width="20.421875" style="0" customWidth="1"/>
    <col min="9" max="9" width="20.7109375" style="0" customWidth="1"/>
    <col min="10" max="10" width="20.140625" style="0" customWidth="1"/>
    <col min="11" max="11" width="7.8515625" style="0" customWidth="1"/>
    <col min="12" max="12" width="40.28125" style="0" customWidth="1"/>
    <col min="13" max="13" width="21.8515625" style="0" customWidth="1"/>
    <col min="14" max="14" width="20.7109375" style="0" customWidth="1"/>
    <col min="15" max="15" width="18.8515625" style="0" customWidth="1"/>
    <col min="16" max="16" width="18.00390625" style="0" customWidth="1"/>
    <col min="17" max="17" width="19.421875" style="0" customWidth="1"/>
    <col min="18" max="18" width="19.140625" style="0" customWidth="1"/>
    <col min="19" max="19" width="17.8515625" style="0" customWidth="1"/>
    <col min="20" max="20" width="19.00390625" style="0" customWidth="1"/>
  </cols>
  <sheetData>
    <row r="1" spans="1:20" ht="35.25" customHeight="1">
      <c r="A1" s="480" t="s">
        <v>506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</row>
    <row r="2" spans="11:20" ht="12.75">
      <c r="K2" s="183"/>
      <c r="L2" s="183"/>
      <c r="T2" s="183" t="s">
        <v>116</v>
      </c>
    </row>
    <row r="3" spans="1:20" ht="12.75" customHeight="1">
      <c r="A3" s="487"/>
      <c r="B3" s="488"/>
      <c r="C3" s="481" t="s">
        <v>450</v>
      </c>
      <c r="D3" s="482"/>
      <c r="E3" s="482"/>
      <c r="F3" s="482"/>
      <c r="G3" s="482"/>
      <c r="H3" s="482"/>
      <c r="I3" s="482"/>
      <c r="J3" s="483"/>
      <c r="K3" s="487"/>
      <c r="L3" s="488"/>
      <c r="M3" s="481" t="s">
        <v>457</v>
      </c>
      <c r="N3" s="482"/>
      <c r="O3" s="482"/>
      <c r="P3" s="482"/>
      <c r="Q3" s="482"/>
      <c r="R3" s="482"/>
      <c r="S3" s="482"/>
      <c r="T3" s="483"/>
    </row>
    <row r="4" spans="1:20" ht="27" customHeight="1">
      <c r="A4" s="489"/>
      <c r="B4" s="490"/>
      <c r="C4" s="484"/>
      <c r="D4" s="485"/>
      <c r="E4" s="485"/>
      <c r="F4" s="485"/>
      <c r="G4" s="485"/>
      <c r="H4" s="485"/>
      <c r="I4" s="485"/>
      <c r="J4" s="486"/>
      <c r="K4" s="489"/>
      <c r="L4" s="490"/>
      <c r="M4" s="484"/>
      <c r="N4" s="485"/>
      <c r="O4" s="485"/>
      <c r="P4" s="485"/>
      <c r="Q4" s="485"/>
      <c r="R4" s="485"/>
      <c r="S4" s="485"/>
      <c r="T4" s="486"/>
    </row>
    <row r="5" spans="1:20" ht="87" customHeight="1">
      <c r="A5" s="491"/>
      <c r="B5" s="492"/>
      <c r="C5" s="113" t="s">
        <v>453</v>
      </c>
      <c r="D5" s="113" t="s">
        <v>194</v>
      </c>
      <c r="E5" s="113" t="s">
        <v>441</v>
      </c>
      <c r="F5" s="113" t="s">
        <v>489</v>
      </c>
      <c r="G5" s="113" t="s">
        <v>492</v>
      </c>
      <c r="H5" s="113" t="s">
        <v>195</v>
      </c>
      <c r="I5" s="113" t="s">
        <v>196</v>
      </c>
      <c r="J5" s="113" t="s">
        <v>48</v>
      </c>
      <c r="K5" s="491"/>
      <c r="L5" s="492"/>
      <c r="M5" s="113" t="s">
        <v>453</v>
      </c>
      <c r="N5" s="113" t="s">
        <v>194</v>
      </c>
      <c r="O5" s="113" t="s">
        <v>441</v>
      </c>
      <c r="P5" s="113" t="s">
        <v>489</v>
      </c>
      <c r="Q5" s="113" t="s">
        <v>492</v>
      </c>
      <c r="R5" s="113" t="s">
        <v>195</v>
      </c>
      <c r="S5" s="113" t="s">
        <v>196</v>
      </c>
      <c r="T5" s="113" t="s">
        <v>48</v>
      </c>
    </row>
    <row r="6" spans="1:20" ht="28.5" customHeight="1">
      <c r="A6" s="196" t="s">
        <v>53</v>
      </c>
      <c r="B6" s="179" t="s">
        <v>122</v>
      </c>
      <c r="C6" s="181">
        <f>C7+C8+C9</f>
        <v>2225</v>
      </c>
      <c r="D6" s="181">
        <f aca="true" t="shared" si="0" ref="D6:I6">D7+D8+D9</f>
        <v>2000</v>
      </c>
      <c r="E6" s="181">
        <f t="shared" si="0"/>
        <v>0</v>
      </c>
      <c r="F6" s="181">
        <f t="shared" si="0"/>
        <v>14456</v>
      </c>
      <c r="G6" s="181">
        <f t="shared" si="0"/>
        <v>0</v>
      </c>
      <c r="H6" s="181">
        <f t="shared" si="0"/>
        <v>1500</v>
      </c>
      <c r="I6" s="181">
        <f t="shared" si="0"/>
        <v>25400</v>
      </c>
      <c r="J6" s="294">
        <f>C6+D6+E6+F6+G6+H6+I6</f>
        <v>45581</v>
      </c>
      <c r="K6" s="196" t="s">
        <v>53</v>
      </c>
      <c r="L6" s="179" t="s">
        <v>127</v>
      </c>
      <c r="M6" s="181">
        <f>M7+M8+M9</f>
        <v>39872</v>
      </c>
      <c r="N6" s="181">
        <f aca="true" t="shared" si="1" ref="N6:S6">N7+N8+N9</f>
        <v>71823</v>
      </c>
      <c r="O6" s="181">
        <f t="shared" si="1"/>
        <v>59496</v>
      </c>
      <c r="P6" s="181">
        <f t="shared" si="1"/>
        <v>16697</v>
      </c>
      <c r="Q6" s="181">
        <f t="shared" si="1"/>
        <v>1932</v>
      </c>
      <c r="R6" s="181">
        <f t="shared" si="1"/>
        <v>8695</v>
      </c>
      <c r="S6" s="181">
        <f t="shared" si="1"/>
        <v>13656</v>
      </c>
      <c r="T6" s="294">
        <f>M6+N6+O6+P6+Q6+R6+S6</f>
        <v>212171</v>
      </c>
    </row>
    <row r="7" spans="1:20" ht="23.25" customHeight="1">
      <c r="A7" s="296" t="s">
        <v>135</v>
      </c>
      <c r="B7" s="295" t="s">
        <v>443</v>
      </c>
      <c r="C7" s="180">
        <v>2225</v>
      </c>
      <c r="D7" s="180">
        <v>2000</v>
      </c>
      <c r="E7" s="181"/>
      <c r="F7" s="293"/>
      <c r="G7" s="116"/>
      <c r="H7" s="116">
        <v>1500</v>
      </c>
      <c r="I7" s="116">
        <v>25400</v>
      </c>
      <c r="J7" s="297">
        <f aca="true" t="shared" si="2" ref="J7:J25">C7+D7+E7+F7+G7+H7+I7</f>
        <v>31125</v>
      </c>
      <c r="K7" s="296" t="s">
        <v>135</v>
      </c>
      <c r="L7" s="295" t="s">
        <v>443</v>
      </c>
      <c r="M7" s="180">
        <v>39872</v>
      </c>
      <c r="N7" s="180">
        <v>62820</v>
      </c>
      <c r="O7" s="180">
        <v>59496</v>
      </c>
      <c r="P7" s="293"/>
      <c r="Q7" s="116">
        <v>1803</v>
      </c>
      <c r="R7" s="116">
        <v>8695</v>
      </c>
      <c r="S7" s="116">
        <v>13656</v>
      </c>
      <c r="T7" s="297">
        <f aca="true" t="shared" si="3" ref="T7:T61">M7+N7+O7+P7+Q7+R7+S7</f>
        <v>186342</v>
      </c>
    </row>
    <row r="8" spans="1:20" ht="18.75" customHeight="1">
      <c r="A8" s="296" t="s">
        <v>136</v>
      </c>
      <c r="B8" s="295" t="s">
        <v>444</v>
      </c>
      <c r="C8" s="180"/>
      <c r="D8" s="180"/>
      <c r="E8" s="180"/>
      <c r="F8" s="300">
        <v>14456</v>
      </c>
      <c r="G8" s="116"/>
      <c r="H8" s="116"/>
      <c r="I8" s="116"/>
      <c r="J8" s="297">
        <f t="shared" si="2"/>
        <v>14456</v>
      </c>
      <c r="K8" s="296" t="s">
        <v>136</v>
      </c>
      <c r="L8" s="295" t="s">
        <v>444</v>
      </c>
      <c r="M8" s="180"/>
      <c r="N8" s="180"/>
      <c r="O8" s="180"/>
      <c r="P8" s="300">
        <v>16697</v>
      </c>
      <c r="Q8" s="116">
        <v>129</v>
      </c>
      <c r="R8" s="116"/>
      <c r="S8" s="116"/>
      <c r="T8" s="297">
        <f t="shared" si="3"/>
        <v>16826</v>
      </c>
    </row>
    <row r="9" spans="1:20" ht="20.25" customHeight="1">
      <c r="A9" s="296" t="s">
        <v>207</v>
      </c>
      <c r="B9" s="295" t="s">
        <v>468</v>
      </c>
      <c r="C9" s="180"/>
      <c r="D9" s="180"/>
      <c r="E9" s="181"/>
      <c r="F9" s="293"/>
      <c r="G9" s="116"/>
      <c r="H9" s="116"/>
      <c r="I9" s="116"/>
      <c r="J9" s="297">
        <f t="shared" si="2"/>
        <v>0</v>
      </c>
      <c r="K9" s="296" t="s">
        <v>207</v>
      </c>
      <c r="L9" s="295" t="s">
        <v>468</v>
      </c>
      <c r="M9" s="180"/>
      <c r="N9" s="180">
        <v>9003</v>
      </c>
      <c r="O9" s="180"/>
      <c r="P9" s="293"/>
      <c r="Q9" s="116"/>
      <c r="R9" s="116"/>
      <c r="S9" s="116"/>
      <c r="T9" s="297">
        <f t="shared" si="3"/>
        <v>9003</v>
      </c>
    </row>
    <row r="10" spans="1:20" ht="35.25" customHeight="1">
      <c r="A10" s="196" t="s">
        <v>54</v>
      </c>
      <c r="B10" s="179" t="s">
        <v>121</v>
      </c>
      <c r="C10" s="181">
        <f>C11+C12+C13</f>
        <v>110000</v>
      </c>
      <c r="D10" s="181">
        <f aca="true" t="shared" si="4" ref="D10:I10">D11+D12+D13</f>
        <v>0</v>
      </c>
      <c r="E10" s="181">
        <f t="shared" si="4"/>
        <v>0</v>
      </c>
      <c r="F10" s="181">
        <f t="shared" si="4"/>
        <v>0</v>
      </c>
      <c r="G10" s="181">
        <f t="shared" si="4"/>
        <v>0</v>
      </c>
      <c r="H10" s="181">
        <f t="shared" si="4"/>
        <v>0</v>
      </c>
      <c r="I10" s="181">
        <f t="shared" si="4"/>
        <v>0</v>
      </c>
      <c r="J10" s="294">
        <f t="shared" si="2"/>
        <v>110000</v>
      </c>
      <c r="K10" s="196" t="s">
        <v>54</v>
      </c>
      <c r="L10" s="179" t="s">
        <v>458</v>
      </c>
      <c r="M10" s="181">
        <f>M11+M12+M13</f>
        <v>10765</v>
      </c>
      <c r="N10" s="181">
        <f aca="true" t="shared" si="5" ref="N10:S10">N11+N12+N13</f>
        <v>19392</v>
      </c>
      <c r="O10" s="181">
        <f t="shared" si="5"/>
        <v>16064</v>
      </c>
      <c r="P10" s="181">
        <f t="shared" si="5"/>
        <v>4508</v>
      </c>
      <c r="Q10" s="181">
        <f t="shared" si="5"/>
        <v>521</v>
      </c>
      <c r="R10" s="181">
        <f t="shared" si="5"/>
        <v>2348</v>
      </c>
      <c r="S10" s="181">
        <f t="shared" si="5"/>
        <v>3687</v>
      </c>
      <c r="T10" s="294">
        <f t="shared" si="3"/>
        <v>57285</v>
      </c>
    </row>
    <row r="11" spans="1:20" ht="23.25" customHeight="1">
      <c r="A11" s="296" t="s">
        <v>135</v>
      </c>
      <c r="B11" s="295" t="s">
        <v>443</v>
      </c>
      <c r="C11" s="180">
        <v>110000</v>
      </c>
      <c r="D11" s="180"/>
      <c r="E11" s="181"/>
      <c r="F11" s="293"/>
      <c r="G11" s="116"/>
      <c r="H11" s="116"/>
      <c r="I11" s="116"/>
      <c r="J11" s="297">
        <f t="shared" si="2"/>
        <v>110000</v>
      </c>
      <c r="K11" s="296" t="s">
        <v>135</v>
      </c>
      <c r="L11" s="295" t="s">
        <v>443</v>
      </c>
      <c r="M11" s="180">
        <v>10765</v>
      </c>
      <c r="N11" s="180">
        <v>16961</v>
      </c>
      <c r="O11" s="180">
        <v>16064</v>
      </c>
      <c r="P11" s="293"/>
      <c r="Q11" s="116">
        <v>486</v>
      </c>
      <c r="R11" s="116">
        <v>2348</v>
      </c>
      <c r="S11" s="116">
        <v>3687</v>
      </c>
      <c r="T11" s="297">
        <f t="shared" si="3"/>
        <v>50311</v>
      </c>
    </row>
    <row r="12" spans="1:20" ht="23.25" customHeight="1">
      <c r="A12" s="296" t="s">
        <v>136</v>
      </c>
      <c r="B12" s="295" t="s">
        <v>444</v>
      </c>
      <c r="C12" s="180"/>
      <c r="D12" s="180"/>
      <c r="E12" s="181"/>
      <c r="F12" s="293"/>
      <c r="G12" s="116"/>
      <c r="H12" s="116"/>
      <c r="I12" s="116"/>
      <c r="J12" s="297">
        <f t="shared" si="2"/>
        <v>0</v>
      </c>
      <c r="K12" s="296" t="s">
        <v>136</v>
      </c>
      <c r="L12" s="295" t="s">
        <v>444</v>
      </c>
      <c r="M12" s="180"/>
      <c r="N12" s="180"/>
      <c r="O12" s="180"/>
      <c r="P12" s="300">
        <v>4508</v>
      </c>
      <c r="Q12" s="116">
        <v>35</v>
      </c>
      <c r="R12" s="116"/>
      <c r="S12" s="116"/>
      <c r="T12" s="297">
        <f t="shared" si="3"/>
        <v>4543</v>
      </c>
    </row>
    <row r="13" spans="1:20" ht="22.5" customHeight="1">
      <c r="A13" s="296" t="s">
        <v>207</v>
      </c>
      <c r="B13" s="295" t="s">
        <v>445</v>
      </c>
      <c r="C13" s="180"/>
      <c r="D13" s="180"/>
      <c r="E13" s="181"/>
      <c r="F13" s="293"/>
      <c r="G13" s="116"/>
      <c r="H13" s="116"/>
      <c r="I13" s="116"/>
      <c r="J13" s="297">
        <f t="shared" si="2"/>
        <v>0</v>
      </c>
      <c r="K13" s="296" t="s">
        <v>207</v>
      </c>
      <c r="L13" s="295" t="s">
        <v>468</v>
      </c>
      <c r="M13" s="180"/>
      <c r="N13" s="180">
        <v>2431</v>
      </c>
      <c r="O13" s="180"/>
      <c r="P13" s="293"/>
      <c r="Q13" s="116"/>
      <c r="R13" s="116"/>
      <c r="S13" s="116"/>
      <c r="T13" s="297">
        <f t="shared" si="3"/>
        <v>2431</v>
      </c>
    </row>
    <row r="14" spans="1:20" ht="36" customHeight="1">
      <c r="A14" s="196" t="s">
        <v>446</v>
      </c>
      <c r="B14" s="179" t="s">
        <v>346</v>
      </c>
      <c r="C14" s="181">
        <f>C15+C16+C17</f>
        <v>392022</v>
      </c>
      <c r="D14" s="181">
        <f aca="true" t="shared" si="6" ref="D14:I14">D15+D16+D17</f>
        <v>450</v>
      </c>
      <c r="E14" s="181">
        <f t="shared" si="6"/>
        <v>0</v>
      </c>
      <c r="F14" s="181">
        <f t="shared" si="6"/>
        <v>0</v>
      </c>
      <c r="G14" s="181">
        <f t="shared" si="6"/>
        <v>0</v>
      </c>
      <c r="H14" s="181">
        <f t="shared" si="6"/>
        <v>0</v>
      </c>
      <c r="I14" s="181">
        <f t="shared" si="6"/>
        <v>0</v>
      </c>
      <c r="J14" s="294">
        <f t="shared" si="2"/>
        <v>392472</v>
      </c>
      <c r="K14" s="196" t="s">
        <v>446</v>
      </c>
      <c r="L14" s="179" t="s">
        <v>459</v>
      </c>
      <c r="M14" s="181">
        <f>M15+M16+M17</f>
        <v>85081</v>
      </c>
      <c r="N14" s="181">
        <f aca="true" t="shared" si="7" ref="N14:S14">N15+N16+N17</f>
        <v>27000</v>
      </c>
      <c r="O14" s="181">
        <f t="shared" si="7"/>
        <v>13000</v>
      </c>
      <c r="P14" s="181">
        <f t="shared" si="7"/>
        <v>16835</v>
      </c>
      <c r="Q14" s="181">
        <f t="shared" si="7"/>
        <v>194</v>
      </c>
      <c r="R14" s="181">
        <f t="shared" si="7"/>
        <v>15000</v>
      </c>
      <c r="S14" s="181">
        <f t="shared" si="7"/>
        <v>61300</v>
      </c>
      <c r="T14" s="294">
        <f t="shared" si="3"/>
        <v>218410</v>
      </c>
    </row>
    <row r="15" spans="1:20" ht="24" customHeight="1">
      <c r="A15" s="296" t="s">
        <v>135</v>
      </c>
      <c r="B15" s="295" t="s">
        <v>443</v>
      </c>
      <c r="C15" s="180">
        <v>358935</v>
      </c>
      <c r="D15" s="180">
        <v>450</v>
      </c>
      <c r="E15" s="181"/>
      <c r="F15" s="293"/>
      <c r="G15" s="172"/>
      <c r="H15" s="172"/>
      <c r="I15" s="172"/>
      <c r="J15" s="297">
        <f t="shared" si="2"/>
        <v>359385</v>
      </c>
      <c r="K15" s="296" t="s">
        <v>135</v>
      </c>
      <c r="L15" s="295" t="s">
        <v>443</v>
      </c>
      <c r="M15" s="180">
        <v>85081</v>
      </c>
      <c r="N15" s="180">
        <v>27000</v>
      </c>
      <c r="O15" s="180">
        <v>13000</v>
      </c>
      <c r="P15" s="300"/>
      <c r="Q15" s="116">
        <v>156</v>
      </c>
      <c r="R15" s="116">
        <v>15000</v>
      </c>
      <c r="S15" s="116">
        <v>61300</v>
      </c>
      <c r="T15" s="297">
        <f t="shared" si="3"/>
        <v>201537</v>
      </c>
    </row>
    <row r="16" spans="1:20" ht="21.75" customHeight="1">
      <c r="A16" s="296" t="s">
        <v>136</v>
      </c>
      <c r="B16" s="295" t="s">
        <v>444</v>
      </c>
      <c r="C16" s="180">
        <v>33087</v>
      </c>
      <c r="D16" s="180"/>
      <c r="E16" s="181"/>
      <c r="F16" s="293"/>
      <c r="G16" s="172"/>
      <c r="H16" s="172"/>
      <c r="I16" s="172"/>
      <c r="J16" s="297">
        <f t="shared" si="2"/>
        <v>33087</v>
      </c>
      <c r="K16" s="296" t="s">
        <v>136</v>
      </c>
      <c r="L16" s="295" t="s">
        <v>444</v>
      </c>
      <c r="M16" s="180"/>
      <c r="N16" s="180"/>
      <c r="O16" s="180"/>
      <c r="P16" s="300">
        <v>16835</v>
      </c>
      <c r="Q16" s="116">
        <v>38</v>
      </c>
      <c r="R16" s="116"/>
      <c r="S16" s="116"/>
      <c r="T16" s="297">
        <f t="shared" si="3"/>
        <v>16873</v>
      </c>
    </row>
    <row r="17" spans="1:20" ht="22.5" customHeight="1">
      <c r="A17" s="296" t="s">
        <v>207</v>
      </c>
      <c r="B17" s="295" t="s">
        <v>468</v>
      </c>
      <c r="C17" s="180"/>
      <c r="D17" s="180"/>
      <c r="E17" s="181"/>
      <c r="F17" s="293"/>
      <c r="G17" s="172"/>
      <c r="H17" s="172"/>
      <c r="I17" s="172"/>
      <c r="J17" s="297">
        <f t="shared" si="2"/>
        <v>0</v>
      </c>
      <c r="K17" s="296" t="s">
        <v>207</v>
      </c>
      <c r="L17" s="295" t="s">
        <v>468</v>
      </c>
      <c r="M17" s="180"/>
      <c r="N17" s="180"/>
      <c r="O17" s="180"/>
      <c r="P17" s="300"/>
      <c r="Q17" s="116"/>
      <c r="R17" s="116"/>
      <c r="S17" s="116"/>
      <c r="T17" s="297">
        <f t="shared" si="3"/>
        <v>0</v>
      </c>
    </row>
    <row r="18" spans="1:20" ht="40.5" customHeight="1">
      <c r="A18" s="196" t="s">
        <v>447</v>
      </c>
      <c r="B18" s="179" t="s">
        <v>352</v>
      </c>
      <c r="C18" s="181">
        <f>C19+C20+C21</f>
        <v>0</v>
      </c>
      <c r="D18" s="181">
        <f aca="true" t="shared" si="8" ref="D18:I18">D19+D20+D21</f>
        <v>0</v>
      </c>
      <c r="E18" s="181">
        <f t="shared" si="8"/>
        <v>0</v>
      </c>
      <c r="F18" s="181">
        <f t="shared" si="8"/>
        <v>0</v>
      </c>
      <c r="G18" s="181">
        <f t="shared" si="8"/>
        <v>0</v>
      </c>
      <c r="H18" s="181">
        <f t="shared" si="8"/>
        <v>0</v>
      </c>
      <c r="I18" s="181">
        <f t="shared" si="8"/>
        <v>0</v>
      </c>
      <c r="J18" s="294">
        <f t="shared" si="2"/>
        <v>0</v>
      </c>
      <c r="K18" s="196" t="s">
        <v>447</v>
      </c>
      <c r="L18" s="179" t="s">
        <v>344</v>
      </c>
      <c r="M18" s="181">
        <f>M19+M20+M21</f>
        <v>48800</v>
      </c>
      <c r="N18" s="181">
        <f aca="true" t="shared" si="9" ref="N18:S18">N19+N20+N21</f>
        <v>0</v>
      </c>
      <c r="O18" s="181">
        <f t="shared" si="9"/>
        <v>0</v>
      </c>
      <c r="P18" s="181">
        <f t="shared" si="9"/>
        <v>0</v>
      </c>
      <c r="Q18" s="181">
        <f t="shared" si="9"/>
        <v>0</v>
      </c>
      <c r="R18" s="181">
        <f t="shared" si="9"/>
        <v>0</v>
      </c>
      <c r="S18" s="181">
        <f t="shared" si="9"/>
        <v>0</v>
      </c>
      <c r="T18" s="294">
        <f t="shared" si="3"/>
        <v>48800</v>
      </c>
    </row>
    <row r="19" spans="1:20" ht="24" customHeight="1">
      <c r="A19" s="296" t="s">
        <v>135</v>
      </c>
      <c r="B19" s="295" t="s">
        <v>443</v>
      </c>
      <c r="C19" s="180"/>
      <c r="D19" s="180"/>
      <c r="E19" s="181"/>
      <c r="F19" s="293"/>
      <c r="G19" s="116"/>
      <c r="H19" s="116"/>
      <c r="I19" s="116"/>
      <c r="J19" s="297">
        <f t="shared" si="2"/>
        <v>0</v>
      </c>
      <c r="K19" s="296" t="s">
        <v>135</v>
      </c>
      <c r="L19" s="295" t="s">
        <v>443</v>
      </c>
      <c r="M19" s="180">
        <v>48800</v>
      </c>
      <c r="N19" s="180"/>
      <c r="O19" s="181"/>
      <c r="P19" s="293"/>
      <c r="Q19" s="116"/>
      <c r="R19" s="116"/>
      <c r="S19" s="116"/>
      <c r="T19" s="297">
        <f t="shared" si="3"/>
        <v>48800</v>
      </c>
    </row>
    <row r="20" spans="1:20" ht="24" customHeight="1">
      <c r="A20" s="296" t="s">
        <v>136</v>
      </c>
      <c r="B20" s="295" t="s">
        <v>444</v>
      </c>
      <c r="C20" s="180"/>
      <c r="D20" s="180"/>
      <c r="E20" s="181"/>
      <c r="F20" s="293"/>
      <c r="G20" s="116"/>
      <c r="H20" s="116"/>
      <c r="I20" s="116"/>
      <c r="J20" s="297">
        <f t="shared" si="2"/>
        <v>0</v>
      </c>
      <c r="K20" s="296" t="s">
        <v>136</v>
      </c>
      <c r="L20" s="295" t="s">
        <v>444</v>
      </c>
      <c r="M20" s="180"/>
      <c r="N20" s="180"/>
      <c r="O20" s="181"/>
      <c r="P20" s="293"/>
      <c r="Q20" s="116"/>
      <c r="R20" s="116"/>
      <c r="S20" s="116"/>
      <c r="T20" s="297">
        <f t="shared" si="3"/>
        <v>0</v>
      </c>
    </row>
    <row r="21" spans="1:20" ht="27" customHeight="1">
      <c r="A21" s="296" t="s">
        <v>207</v>
      </c>
      <c r="B21" s="295" t="s">
        <v>468</v>
      </c>
      <c r="C21" s="180"/>
      <c r="D21" s="180"/>
      <c r="E21" s="181"/>
      <c r="F21" s="293"/>
      <c r="G21" s="116"/>
      <c r="H21" s="116"/>
      <c r="I21" s="116"/>
      <c r="J21" s="297">
        <f t="shared" si="2"/>
        <v>0</v>
      </c>
      <c r="K21" s="296" t="s">
        <v>207</v>
      </c>
      <c r="L21" s="295" t="s">
        <v>468</v>
      </c>
      <c r="M21" s="180"/>
      <c r="N21" s="180"/>
      <c r="O21" s="181"/>
      <c r="P21" s="293"/>
      <c r="Q21" s="116"/>
      <c r="R21" s="116"/>
      <c r="S21" s="116"/>
      <c r="T21" s="297">
        <f t="shared" si="3"/>
        <v>0</v>
      </c>
    </row>
    <row r="22" spans="1:20" ht="33" customHeight="1">
      <c r="A22" s="196" t="s">
        <v>448</v>
      </c>
      <c r="B22" s="179" t="s">
        <v>449</v>
      </c>
      <c r="C22" s="181">
        <f>C23+C24+C25</f>
        <v>24930</v>
      </c>
      <c r="D22" s="181">
        <f aca="true" t="shared" si="10" ref="D22:I22">D23+D24+D25</f>
        <v>0</v>
      </c>
      <c r="E22" s="181">
        <f t="shared" si="10"/>
        <v>0</v>
      </c>
      <c r="F22" s="181">
        <f t="shared" si="10"/>
        <v>0</v>
      </c>
      <c r="G22" s="181">
        <f t="shared" si="10"/>
        <v>0</v>
      </c>
      <c r="H22" s="181">
        <f t="shared" si="10"/>
        <v>0</v>
      </c>
      <c r="I22" s="181">
        <f t="shared" si="10"/>
        <v>0</v>
      </c>
      <c r="J22" s="294">
        <f t="shared" si="2"/>
        <v>24930</v>
      </c>
      <c r="K22" s="196" t="s">
        <v>448</v>
      </c>
      <c r="L22" s="179" t="s">
        <v>45</v>
      </c>
      <c r="M22" s="181">
        <f>M23+M24+M25</f>
        <v>33340</v>
      </c>
      <c r="N22" s="181">
        <f aca="true" t="shared" si="11" ref="N22:S22">N23+N24+N25</f>
        <v>0</v>
      </c>
      <c r="O22" s="181">
        <f t="shared" si="11"/>
        <v>0</v>
      </c>
      <c r="P22" s="181">
        <f t="shared" si="11"/>
        <v>0</v>
      </c>
      <c r="Q22" s="181">
        <f t="shared" si="11"/>
        <v>0</v>
      </c>
      <c r="R22" s="181">
        <f t="shared" si="11"/>
        <v>0</v>
      </c>
      <c r="S22" s="181">
        <f t="shared" si="11"/>
        <v>0</v>
      </c>
      <c r="T22" s="294">
        <f t="shared" si="3"/>
        <v>33340</v>
      </c>
    </row>
    <row r="23" spans="1:20" ht="22.5" customHeight="1">
      <c r="A23" s="296" t="s">
        <v>135</v>
      </c>
      <c r="B23" s="295" t="s">
        <v>443</v>
      </c>
      <c r="C23" s="180">
        <v>24930</v>
      </c>
      <c r="D23" s="180"/>
      <c r="E23" s="180"/>
      <c r="F23" s="293"/>
      <c r="G23" s="116"/>
      <c r="H23" s="116"/>
      <c r="I23" s="116"/>
      <c r="J23" s="297">
        <f t="shared" si="2"/>
        <v>24930</v>
      </c>
      <c r="K23" s="296" t="s">
        <v>135</v>
      </c>
      <c r="L23" s="295" t="s">
        <v>443</v>
      </c>
      <c r="M23" s="180">
        <v>33340</v>
      </c>
      <c r="N23" s="180"/>
      <c r="O23" s="181"/>
      <c r="P23" s="293"/>
      <c r="Q23" s="116"/>
      <c r="R23" s="116"/>
      <c r="S23" s="116"/>
      <c r="T23" s="297">
        <f t="shared" si="3"/>
        <v>33340</v>
      </c>
    </row>
    <row r="24" spans="1:20" ht="24" customHeight="1">
      <c r="A24" s="296" t="s">
        <v>136</v>
      </c>
      <c r="B24" s="295" t="s">
        <v>444</v>
      </c>
      <c r="C24" s="180"/>
      <c r="D24" s="180"/>
      <c r="E24" s="180"/>
      <c r="F24" s="300"/>
      <c r="G24" s="116"/>
      <c r="H24" s="116"/>
      <c r="I24" s="116"/>
      <c r="J24" s="297">
        <f t="shared" si="2"/>
        <v>0</v>
      </c>
      <c r="K24" s="296" t="s">
        <v>136</v>
      </c>
      <c r="L24" s="295" t="s">
        <v>444</v>
      </c>
      <c r="M24" s="180"/>
      <c r="N24" s="180"/>
      <c r="O24" s="181"/>
      <c r="P24" s="293"/>
      <c r="Q24" s="116"/>
      <c r="R24" s="116"/>
      <c r="S24" s="116"/>
      <c r="T24" s="297">
        <f t="shared" si="3"/>
        <v>0</v>
      </c>
    </row>
    <row r="25" spans="1:20" ht="21" customHeight="1">
      <c r="A25" s="296" t="s">
        <v>207</v>
      </c>
      <c r="B25" s="295" t="s">
        <v>468</v>
      </c>
      <c r="C25" s="116"/>
      <c r="D25" s="116"/>
      <c r="E25" s="116"/>
      <c r="F25" s="116"/>
      <c r="G25" s="116"/>
      <c r="H25" s="116"/>
      <c r="I25" s="116"/>
      <c r="J25" s="297">
        <f t="shared" si="2"/>
        <v>0</v>
      </c>
      <c r="K25" s="296" t="s">
        <v>207</v>
      </c>
      <c r="L25" s="295" t="s">
        <v>468</v>
      </c>
      <c r="M25" s="116"/>
      <c r="N25" s="116"/>
      <c r="O25" s="116"/>
      <c r="P25" s="116"/>
      <c r="Q25" s="116"/>
      <c r="R25" s="116"/>
      <c r="S25" s="116"/>
      <c r="T25" s="297">
        <f t="shared" si="3"/>
        <v>0</v>
      </c>
    </row>
    <row r="26" spans="1:20" ht="38.25" customHeight="1">
      <c r="A26" s="493"/>
      <c r="B26" s="494"/>
      <c r="C26" s="494"/>
      <c r="D26" s="494"/>
      <c r="E26" s="494"/>
      <c r="F26" s="494"/>
      <c r="G26" s="494"/>
      <c r="H26" s="494"/>
      <c r="I26" s="494"/>
      <c r="J26" s="495"/>
      <c r="K26" s="196" t="s">
        <v>57</v>
      </c>
      <c r="L26" s="179" t="s">
        <v>462</v>
      </c>
      <c r="M26" s="172">
        <f>M27+M28+M29</f>
        <v>2977</v>
      </c>
      <c r="N26" s="172">
        <f aca="true" t="shared" si="12" ref="N26:S26">N27+N28+N29</f>
        <v>0</v>
      </c>
      <c r="O26" s="172">
        <f t="shared" si="12"/>
        <v>0</v>
      </c>
      <c r="P26" s="172">
        <f t="shared" si="12"/>
        <v>0</v>
      </c>
      <c r="Q26" s="172">
        <f t="shared" si="12"/>
        <v>0</v>
      </c>
      <c r="R26" s="172">
        <f t="shared" si="12"/>
        <v>0</v>
      </c>
      <c r="S26" s="172">
        <f t="shared" si="12"/>
        <v>0</v>
      </c>
      <c r="T26" s="294">
        <f t="shared" si="3"/>
        <v>2977</v>
      </c>
    </row>
    <row r="27" spans="1:20" ht="21" customHeight="1">
      <c r="A27" s="496"/>
      <c r="B27" s="497"/>
      <c r="C27" s="497"/>
      <c r="D27" s="497"/>
      <c r="E27" s="497"/>
      <c r="F27" s="497"/>
      <c r="G27" s="497"/>
      <c r="H27" s="497"/>
      <c r="I27" s="497"/>
      <c r="J27" s="498"/>
      <c r="K27" s="296" t="s">
        <v>135</v>
      </c>
      <c r="L27" s="295" t="s">
        <v>443</v>
      </c>
      <c r="M27" s="116">
        <v>2977</v>
      </c>
      <c r="N27" s="116"/>
      <c r="O27" s="116"/>
      <c r="P27" s="116"/>
      <c r="Q27" s="116"/>
      <c r="R27" s="116"/>
      <c r="S27" s="116"/>
      <c r="T27" s="297">
        <f t="shared" si="3"/>
        <v>2977</v>
      </c>
    </row>
    <row r="28" spans="1:20" ht="21" customHeight="1">
      <c r="A28" s="496"/>
      <c r="B28" s="497"/>
      <c r="C28" s="497"/>
      <c r="D28" s="497"/>
      <c r="E28" s="497"/>
      <c r="F28" s="497"/>
      <c r="G28" s="497"/>
      <c r="H28" s="497"/>
      <c r="I28" s="497"/>
      <c r="J28" s="498"/>
      <c r="K28" s="296" t="s">
        <v>136</v>
      </c>
      <c r="L28" s="295" t="s">
        <v>444</v>
      </c>
      <c r="M28" s="116"/>
      <c r="N28" s="116"/>
      <c r="O28" s="116"/>
      <c r="P28" s="116"/>
      <c r="Q28" s="116"/>
      <c r="R28" s="116"/>
      <c r="S28" s="116"/>
      <c r="T28" s="297">
        <f t="shared" si="3"/>
        <v>0</v>
      </c>
    </row>
    <row r="29" spans="1:20" ht="21" customHeight="1">
      <c r="A29" s="499"/>
      <c r="B29" s="500"/>
      <c r="C29" s="500"/>
      <c r="D29" s="500"/>
      <c r="E29" s="500"/>
      <c r="F29" s="500"/>
      <c r="G29" s="500"/>
      <c r="H29" s="500"/>
      <c r="I29" s="500"/>
      <c r="J29" s="501"/>
      <c r="K29" s="296" t="s">
        <v>207</v>
      </c>
      <c r="L29" s="295" t="s">
        <v>468</v>
      </c>
      <c r="M29" s="116"/>
      <c r="N29" s="116"/>
      <c r="O29" s="116"/>
      <c r="P29" s="116"/>
      <c r="Q29" s="116"/>
      <c r="R29" s="116"/>
      <c r="S29" s="116"/>
      <c r="T29" s="297">
        <f t="shared" si="3"/>
        <v>0</v>
      </c>
    </row>
    <row r="30" spans="1:20" ht="31.5" customHeight="1">
      <c r="A30" s="113" t="s">
        <v>51</v>
      </c>
      <c r="B30" s="132" t="s">
        <v>455</v>
      </c>
      <c r="C30" s="294">
        <f>C6+C10+C14+C18+C22</f>
        <v>529177</v>
      </c>
      <c r="D30" s="294">
        <f aca="true" t="shared" si="13" ref="D30:I30">D6+D10+D14+D18+D22</f>
        <v>2450</v>
      </c>
      <c r="E30" s="294">
        <f t="shared" si="13"/>
        <v>0</v>
      </c>
      <c r="F30" s="294">
        <f t="shared" si="13"/>
        <v>14456</v>
      </c>
      <c r="G30" s="294">
        <f t="shared" si="13"/>
        <v>0</v>
      </c>
      <c r="H30" s="294">
        <f t="shared" si="13"/>
        <v>1500</v>
      </c>
      <c r="I30" s="294">
        <f t="shared" si="13"/>
        <v>25400</v>
      </c>
      <c r="J30" s="294">
        <f>C30+D30+E30+F30+G30+H30+I30</f>
        <v>572983</v>
      </c>
      <c r="K30" s="113" t="s">
        <v>463</v>
      </c>
      <c r="L30" s="132" t="s">
        <v>460</v>
      </c>
      <c r="M30" s="191">
        <f>M6+M10+M14+M18+M22+M26</f>
        <v>220835</v>
      </c>
      <c r="N30" s="191">
        <f aca="true" t="shared" si="14" ref="N30:S30">N6+N10+N14+N18+N22+N26</f>
        <v>118215</v>
      </c>
      <c r="O30" s="191">
        <f t="shared" si="14"/>
        <v>88560</v>
      </c>
      <c r="P30" s="191">
        <f t="shared" si="14"/>
        <v>38040</v>
      </c>
      <c r="Q30" s="191">
        <f t="shared" si="14"/>
        <v>2647</v>
      </c>
      <c r="R30" s="191">
        <f t="shared" si="14"/>
        <v>26043</v>
      </c>
      <c r="S30" s="191">
        <f t="shared" si="14"/>
        <v>78643</v>
      </c>
      <c r="T30" s="294">
        <f t="shared" si="3"/>
        <v>572983</v>
      </c>
    </row>
    <row r="31" spans="1:20" ht="25.5" customHeight="1">
      <c r="A31" s="299" t="s">
        <v>135</v>
      </c>
      <c r="B31" s="298" t="s">
        <v>443</v>
      </c>
      <c r="C31" s="302">
        <f aca="true" t="shared" si="15" ref="C31:I33">C7+C11+C15+C19+C23</f>
        <v>496090</v>
      </c>
      <c r="D31" s="302">
        <f t="shared" si="15"/>
        <v>2450</v>
      </c>
      <c r="E31" s="302">
        <f t="shared" si="15"/>
        <v>0</v>
      </c>
      <c r="F31" s="302">
        <f t="shared" si="15"/>
        <v>0</v>
      </c>
      <c r="G31" s="302">
        <f t="shared" si="15"/>
        <v>0</v>
      </c>
      <c r="H31" s="302">
        <f t="shared" si="15"/>
        <v>1500</v>
      </c>
      <c r="I31" s="302">
        <f t="shared" si="15"/>
        <v>25400</v>
      </c>
      <c r="J31" s="302">
        <f aca="true" t="shared" si="16" ref="J31:J49">C31+D31+E31+F31+G31+H31+I31</f>
        <v>525440</v>
      </c>
      <c r="K31" s="299" t="s">
        <v>135</v>
      </c>
      <c r="L31" s="298" t="s">
        <v>443</v>
      </c>
      <c r="M31" s="301">
        <f aca="true" t="shared" si="17" ref="M31:S33">M7+M11+M15+M19+M23+M27</f>
        <v>220835</v>
      </c>
      <c r="N31" s="301">
        <f t="shared" si="17"/>
        <v>106781</v>
      </c>
      <c r="O31" s="301">
        <f t="shared" si="17"/>
        <v>88560</v>
      </c>
      <c r="P31" s="301">
        <f t="shared" si="17"/>
        <v>0</v>
      </c>
      <c r="Q31" s="301">
        <f t="shared" si="17"/>
        <v>2445</v>
      </c>
      <c r="R31" s="301">
        <f t="shared" si="17"/>
        <v>26043</v>
      </c>
      <c r="S31" s="301">
        <f t="shared" si="17"/>
        <v>78643</v>
      </c>
      <c r="T31" s="302">
        <f t="shared" si="3"/>
        <v>523307</v>
      </c>
    </row>
    <row r="32" spans="1:20" ht="24" customHeight="1">
      <c r="A32" s="299" t="s">
        <v>136</v>
      </c>
      <c r="B32" s="298" t="s">
        <v>444</v>
      </c>
      <c r="C32" s="302">
        <f t="shared" si="15"/>
        <v>33087</v>
      </c>
      <c r="D32" s="302">
        <f t="shared" si="15"/>
        <v>0</v>
      </c>
      <c r="E32" s="302">
        <f t="shared" si="15"/>
        <v>0</v>
      </c>
      <c r="F32" s="302">
        <f t="shared" si="15"/>
        <v>14456</v>
      </c>
      <c r="G32" s="302">
        <f t="shared" si="15"/>
        <v>0</v>
      </c>
      <c r="H32" s="302">
        <f t="shared" si="15"/>
        <v>0</v>
      </c>
      <c r="I32" s="302">
        <f t="shared" si="15"/>
        <v>0</v>
      </c>
      <c r="J32" s="302">
        <f t="shared" si="16"/>
        <v>47543</v>
      </c>
      <c r="K32" s="299" t="s">
        <v>136</v>
      </c>
      <c r="L32" s="298" t="s">
        <v>444</v>
      </c>
      <c r="M32" s="301">
        <f t="shared" si="17"/>
        <v>0</v>
      </c>
      <c r="N32" s="301">
        <f t="shared" si="17"/>
        <v>0</v>
      </c>
      <c r="O32" s="301">
        <f t="shared" si="17"/>
        <v>0</v>
      </c>
      <c r="P32" s="301">
        <f t="shared" si="17"/>
        <v>38040</v>
      </c>
      <c r="Q32" s="301">
        <f t="shared" si="17"/>
        <v>202</v>
      </c>
      <c r="R32" s="301">
        <f t="shared" si="17"/>
        <v>0</v>
      </c>
      <c r="S32" s="301">
        <f t="shared" si="17"/>
        <v>0</v>
      </c>
      <c r="T32" s="302">
        <f t="shared" si="3"/>
        <v>38242</v>
      </c>
    </row>
    <row r="33" spans="1:20" ht="23.25" customHeight="1">
      <c r="A33" s="299" t="s">
        <v>207</v>
      </c>
      <c r="B33" s="298" t="s">
        <v>468</v>
      </c>
      <c r="C33" s="302">
        <f t="shared" si="15"/>
        <v>0</v>
      </c>
      <c r="D33" s="302">
        <f t="shared" si="15"/>
        <v>0</v>
      </c>
      <c r="E33" s="302">
        <f t="shared" si="15"/>
        <v>0</v>
      </c>
      <c r="F33" s="302">
        <f t="shared" si="15"/>
        <v>0</v>
      </c>
      <c r="G33" s="302">
        <f t="shared" si="15"/>
        <v>0</v>
      </c>
      <c r="H33" s="302">
        <f t="shared" si="15"/>
        <v>0</v>
      </c>
      <c r="I33" s="302">
        <f t="shared" si="15"/>
        <v>0</v>
      </c>
      <c r="J33" s="302">
        <f t="shared" si="16"/>
        <v>0</v>
      </c>
      <c r="K33" s="299" t="s">
        <v>207</v>
      </c>
      <c r="L33" s="298" t="s">
        <v>468</v>
      </c>
      <c r="M33" s="301">
        <f t="shared" si="17"/>
        <v>0</v>
      </c>
      <c r="N33" s="301">
        <f t="shared" si="17"/>
        <v>11434</v>
      </c>
      <c r="O33" s="301">
        <f t="shared" si="17"/>
        <v>0</v>
      </c>
      <c r="P33" s="301">
        <f t="shared" si="17"/>
        <v>0</v>
      </c>
      <c r="Q33" s="301">
        <f t="shared" si="17"/>
        <v>0</v>
      </c>
      <c r="R33" s="301">
        <f t="shared" si="17"/>
        <v>0</v>
      </c>
      <c r="S33" s="301">
        <f t="shared" si="17"/>
        <v>0</v>
      </c>
      <c r="T33" s="302">
        <f t="shared" si="3"/>
        <v>11434</v>
      </c>
    </row>
    <row r="34" spans="1:20" ht="34.5" customHeight="1">
      <c r="A34" s="196" t="s">
        <v>53</v>
      </c>
      <c r="B34" s="179" t="s">
        <v>251</v>
      </c>
      <c r="C34" s="181">
        <f>C35+C36+C37</f>
        <v>20500</v>
      </c>
      <c r="D34" s="181">
        <f aca="true" t="shared" si="18" ref="D34:I34">D35+D36+D37</f>
        <v>0</v>
      </c>
      <c r="E34" s="181">
        <f t="shared" si="18"/>
        <v>0</v>
      </c>
      <c r="F34" s="181">
        <f t="shared" si="18"/>
        <v>0</v>
      </c>
      <c r="G34" s="181">
        <f t="shared" si="18"/>
        <v>0</v>
      </c>
      <c r="H34" s="181">
        <f t="shared" si="18"/>
        <v>0</v>
      </c>
      <c r="I34" s="181">
        <f t="shared" si="18"/>
        <v>0</v>
      </c>
      <c r="J34" s="294">
        <f t="shared" si="16"/>
        <v>20500</v>
      </c>
      <c r="K34" s="196" t="s">
        <v>53</v>
      </c>
      <c r="L34" s="179" t="s">
        <v>461</v>
      </c>
      <c r="M34" s="172">
        <f>M35+M36+M37</f>
        <v>6000</v>
      </c>
      <c r="N34" s="172">
        <f aca="true" t="shared" si="19" ref="N34:S34">N35+N36+N37</f>
        <v>0</v>
      </c>
      <c r="O34" s="172">
        <f t="shared" si="19"/>
        <v>0</v>
      </c>
      <c r="P34" s="172">
        <f t="shared" si="19"/>
        <v>0</v>
      </c>
      <c r="Q34" s="172">
        <f t="shared" si="19"/>
        <v>0</v>
      </c>
      <c r="R34" s="172">
        <f t="shared" si="19"/>
        <v>0</v>
      </c>
      <c r="S34" s="172">
        <f t="shared" si="19"/>
        <v>0</v>
      </c>
      <c r="T34" s="294">
        <f t="shared" si="3"/>
        <v>6000</v>
      </c>
    </row>
    <row r="35" spans="1:20" ht="24" customHeight="1">
      <c r="A35" s="296" t="s">
        <v>135</v>
      </c>
      <c r="B35" s="295" t="s">
        <v>443</v>
      </c>
      <c r="C35" s="180">
        <v>20500</v>
      </c>
      <c r="D35" s="180"/>
      <c r="E35" s="180"/>
      <c r="F35" s="180"/>
      <c r="G35" s="180"/>
      <c r="H35" s="180"/>
      <c r="I35" s="180"/>
      <c r="J35" s="297">
        <f t="shared" si="16"/>
        <v>20500</v>
      </c>
      <c r="K35" s="296" t="s">
        <v>135</v>
      </c>
      <c r="L35" s="295" t="s">
        <v>443</v>
      </c>
      <c r="M35" s="116">
        <v>6000</v>
      </c>
      <c r="N35" s="116"/>
      <c r="O35" s="116"/>
      <c r="P35" s="116"/>
      <c r="Q35" s="116"/>
      <c r="R35" s="116"/>
      <c r="S35" s="116"/>
      <c r="T35" s="294">
        <f t="shared" si="3"/>
        <v>6000</v>
      </c>
    </row>
    <row r="36" spans="1:20" ht="21.75" customHeight="1">
      <c r="A36" s="296" t="s">
        <v>136</v>
      </c>
      <c r="B36" s="295" t="s">
        <v>444</v>
      </c>
      <c r="C36" s="180"/>
      <c r="D36" s="180"/>
      <c r="E36" s="180"/>
      <c r="F36" s="180"/>
      <c r="G36" s="180"/>
      <c r="H36" s="180"/>
      <c r="I36" s="180"/>
      <c r="J36" s="297">
        <f t="shared" si="16"/>
        <v>0</v>
      </c>
      <c r="K36" s="296" t="s">
        <v>136</v>
      </c>
      <c r="L36" s="295" t="s">
        <v>444</v>
      </c>
      <c r="M36" s="116"/>
      <c r="N36" s="116"/>
      <c r="O36" s="116"/>
      <c r="P36" s="116"/>
      <c r="Q36" s="116"/>
      <c r="R36" s="116"/>
      <c r="S36" s="116"/>
      <c r="T36" s="294">
        <f t="shared" si="3"/>
        <v>0</v>
      </c>
    </row>
    <row r="37" spans="1:20" ht="23.25" customHeight="1">
      <c r="A37" s="296" t="s">
        <v>207</v>
      </c>
      <c r="B37" s="295" t="s">
        <v>468</v>
      </c>
      <c r="C37" s="180"/>
      <c r="D37" s="180"/>
      <c r="E37" s="180"/>
      <c r="F37" s="180"/>
      <c r="G37" s="180"/>
      <c r="H37" s="180"/>
      <c r="I37" s="180"/>
      <c r="J37" s="297">
        <f t="shared" si="16"/>
        <v>0</v>
      </c>
      <c r="K37" s="296" t="s">
        <v>207</v>
      </c>
      <c r="L37" s="295" t="s">
        <v>468</v>
      </c>
      <c r="M37" s="116"/>
      <c r="N37" s="116"/>
      <c r="O37" s="116"/>
      <c r="P37" s="116"/>
      <c r="Q37" s="116"/>
      <c r="R37" s="116"/>
      <c r="S37" s="116"/>
      <c r="T37" s="294">
        <f t="shared" si="3"/>
        <v>0</v>
      </c>
    </row>
    <row r="38" spans="1:20" ht="40.5" customHeight="1">
      <c r="A38" s="196" t="s">
        <v>54</v>
      </c>
      <c r="B38" s="179" t="s">
        <v>369</v>
      </c>
      <c r="C38" s="181">
        <f>C39+C40+C41</f>
        <v>325000</v>
      </c>
      <c r="D38" s="181">
        <f aca="true" t="shared" si="20" ref="D38:I38">D39+D40+D41</f>
        <v>0</v>
      </c>
      <c r="E38" s="181">
        <f t="shared" si="20"/>
        <v>0</v>
      </c>
      <c r="F38" s="181">
        <f t="shared" si="20"/>
        <v>0</v>
      </c>
      <c r="G38" s="181">
        <f t="shared" si="20"/>
        <v>0</v>
      </c>
      <c r="H38" s="181">
        <f t="shared" si="20"/>
        <v>0</v>
      </c>
      <c r="I38" s="181">
        <f t="shared" si="20"/>
        <v>0</v>
      </c>
      <c r="J38" s="294">
        <f t="shared" si="16"/>
        <v>325000</v>
      </c>
      <c r="K38" s="196" t="s">
        <v>54</v>
      </c>
      <c r="L38" s="179" t="s">
        <v>254</v>
      </c>
      <c r="M38" s="172">
        <f>M39+M40+M41</f>
        <v>18000</v>
      </c>
      <c r="N38" s="172">
        <f aca="true" t="shared" si="21" ref="N38:S38">N39+N40+N41</f>
        <v>0</v>
      </c>
      <c r="O38" s="172">
        <f t="shared" si="21"/>
        <v>0</v>
      </c>
      <c r="P38" s="172">
        <f t="shared" si="21"/>
        <v>0</v>
      </c>
      <c r="Q38" s="172">
        <f t="shared" si="21"/>
        <v>0</v>
      </c>
      <c r="R38" s="172">
        <f t="shared" si="21"/>
        <v>0</v>
      </c>
      <c r="S38" s="172">
        <f t="shared" si="21"/>
        <v>0</v>
      </c>
      <c r="T38" s="294">
        <f t="shared" si="3"/>
        <v>18000</v>
      </c>
    </row>
    <row r="39" spans="1:20" ht="28.5" customHeight="1">
      <c r="A39" s="296" t="s">
        <v>135</v>
      </c>
      <c r="B39" s="295" t="s">
        <v>443</v>
      </c>
      <c r="C39" s="180">
        <v>325000</v>
      </c>
      <c r="D39" s="180"/>
      <c r="E39" s="180"/>
      <c r="F39" s="180"/>
      <c r="G39" s="180"/>
      <c r="H39" s="180"/>
      <c r="I39" s="180"/>
      <c r="J39" s="297">
        <f t="shared" si="16"/>
        <v>325000</v>
      </c>
      <c r="K39" s="296" t="s">
        <v>135</v>
      </c>
      <c r="L39" s="295" t="s">
        <v>443</v>
      </c>
      <c r="M39" s="116">
        <v>18000</v>
      </c>
      <c r="N39" s="116"/>
      <c r="O39" s="116"/>
      <c r="P39" s="116"/>
      <c r="Q39" s="116"/>
      <c r="R39" s="116"/>
      <c r="S39" s="116"/>
      <c r="T39" s="294">
        <f t="shared" si="3"/>
        <v>18000</v>
      </c>
    </row>
    <row r="40" spans="1:20" ht="24" customHeight="1">
      <c r="A40" s="296" t="s">
        <v>136</v>
      </c>
      <c r="B40" s="295" t="s">
        <v>444</v>
      </c>
      <c r="C40" s="180"/>
      <c r="D40" s="180"/>
      <c r="E40" s="180"/>
      <c r="F40" s="180"/>
      <c r="G40" s="180"/>
      <c r="H40" s="180"/>
      <c r="I40" s="180"/>
      <c r="J40" s="297">
        <f t="shared" si="16"/>
        <v>0</v>
      </c>
      <c r="K40" s="296" t="s">
        <v>136</v>
      </c>
      <c r="L40" s="295" t="s">
        <v>444</v>
      </c>
      <c r="M40" s="116"/>
      <c r="N40" s="116"/>
      <c r="O40" s="116"/>
      <c r="P40" s="116"/>
      <c r="Q40" s="116"/>
      <c r="R40" s="116"/>
      <c r="S40" s="116"/>
      <c r="T40" s="294">
        <f t="shared" si="3"/>
        <v>0</v>
      </c>
    </row>
    <row r="41" spans="1:20" ht="25.5" customHeight="1">
      <c r="A41" s="296" t="s">
        <v>207</v>
      </c>
      <c r="B41" s="295" t="s">
        <v>468</v>
      </c>
      <c r="C41" s="180"/>
      <c r="D41" s="180"/>
      <c r="E41" s="180"/>
      <c r="F41" s="180"/>
      <c r="G41" s="180"/>
      <c r="H41" s="180"/>
      <c r="I41" s="180"/>
      <c r="J41" s="297">
        <f t="shared" si="16"/>
        <v>0</v>
      </c>
      <c r="K41" s="296" t="s">
        <v>207</v>
      </c>
      <c r="L41" s="295" t="s">
        <v>468</v>
      </c>
      <c r="M41" s="116"/>
      <c r="N41" s="116"/>
      <c r="O41" s="116"/>
      <c r="P41" s="116"/>
      <c r="Q41" s="116"/>
      <c r="R41" s="116"/>
      <c r="S41" s="116"/>
      <c r="T41" s="294">
        <f t="shared" si="3"/>
        <v>0</v>
      </c>
    </row>
    <row r="42" spans="1:20" ht="48" customHeight="1">
      <c r="A42" s="196" t="s">
        <v>55</v>
      </c>
      <c r="B42" s="179" t="s">
        <v>451</v>
      </c>
      <c r="C42" s="181">
        <f>C43+C44+C45</f>
        <v>0</v>
      </c>
      <c r="D42" s="181">
        <f aca="true" t="shared" si="22" ref="D42:I42">D43+D44+D45</f>
        <v>0</v>
      </c>
      <c r="E42" s="181">
        <f t="shared" si="22"/>
        <v>0</v>
      </c>
      <c r="F42" s="181">
        <f t="shared" si="22"/>
        <v>0</v>
      </c>
      <c r="G42" s="181">
        <f t="shared" si="22"/>
        <v>0</v>
      </c>
      <c r="H42" s="181">
        <f t="shared" si="22"/>
        <v>0</v>
      </c>
      <c r="I42" s="181">
        <f t="shared" si="22"/>
        <v>0</v>
      </c>
      <c r="J42" s="294">
        <f t="shared" si="16"/>
        <v>0</v>
      </c>
      <c r="K42" s="196" t="s">
        <v>55</v>
      </c>
      <c r="L42" s="179" t="s">
        <v>255</v>
      </c>
      <c r="M42" s="172">
        <f>M43+M44+M45</f>
        <v>350000</v>
      </c>
      <c r="N42" s="172">
        <f aca="true" t="shared" si="23" ref="N42:S42">N43+N44+N45</f>
        <v>0</v>
      </c>
      <c r="O42" s="172">
        <f t="shared" si="23"/>
        <v>0</v>
      </c>
      <c r="P42" s="172">
        <f t="shared" si="23"/>
        <v>0</v>
      </c>
      <c r="Q42" s="172">
        <f t="shared" si="23"/>
        <v>0</v>
      </c>
      <c r="R42" s="172">
        <f t="shared" si="23"/>
        <v>0</v>
      </c>
      <c r="S42" s="172">
        <f t="shared" si="23"/>
        <v>0</v>
      </c>
      <c r="T42" s="294">
        <f t="shared" si="3"/>
        <v>350000</v>
      </c>
    </row>
    <row r="43" spans="1:20" ht="25.5" customHeight="1">
      <c r="A43" s="296" t="s">
        <v>135</v>
      </c>
      <c r="B43" s="295" t="s">
        <v>443</v>
      </c>
      <c r="C43" s="180"/>
      <c r="D43" s="180"/>
      <c r="E43" s="180"/>
      <c r="F43" s="180"/>
      <c r="G43" s="180"/>
      <c r="H43" s="180"/>
      <c r="I43" s="180"/>
      <c r="J43" s="297">
        <f t="shared" si="16"/>
        <v>0</v>
      </c>
      <c r="K43" s="296" t="s">
        <v>135</v>
      </c>
      <c r="L43" s="295" t="s">
        <v>443</v>
      </c>
      <c r="M43" s="116">
        <v>350000</v>
      </c>
      <c r="N43" s="116"/>
      <c r="O43" s="116"/>
      <c r="P43" s="116"/>
      <c r="Q43" s="116"/>
      <c r="R43" s="116"/>
      <c r="S43" s="116"/>
      <c r="T43" s="294">
        <f t="shared" si="3"/>
        <v>350000</v>
      </c>
    </row>
    <row r="44" spans="1:20" ht="24.75" customHeight="1">
      <c r="A44" s="296" t="s">
        <v>136</v>
      </c>
      <c r="B44" s="295" t="s">
        <v>444</v>
      </c>
      <c r="C44" s="180"/>
      <c r="D44" s="180"/>
      <c r="E44" s="180"/>
      <c r="F44" s="180"/>
      <c r="G44" s="180"/>
      <c r="H44" s="180"/>
      <c r="I44" s="180"/>
      <c r="J44" s="297">
        <f t="shared" si="16"/>
        <v>0</v>
      </c>
      <c r="K44" s="296" t="s">
        <v>136</v>
      </c>
      <c r="L44" s="295" t="s">
        <v>444</v>
      </c>
      <c r="M44" s="116"/>
      <c r="N44" s="116"/>
      <c r="O44" s="116"/>
      <c r="P44" s="116"/>
      <c r="Q44" s="116"/>
      <c r="R44" s="116"/>
      <c r="S44" s="116"/>
      <c r="T44" s="294">
        <f t="shared" si="3"/>
        <v>0</v>
      </c>
    </row>
    <row r="45" spans="1:20" ht="27" customHeight="1">
      <c r="A45" s="296" t="s">
        <v>207</v>
      </c>
      <c r="B45" s="295" t="s">
        <v>468</v>
      </c>
      <c r="C45" s="180"/>
      <c r="D45" s="180"/>
      <c r="E45" s="180"/>
      <c r="F45" s="180"/>
      <c r="G45" s="180"/>
      <c r="H45" s="180"/>
      <c r="I45" s="180"/>
      <c r="J45" s="297">
        <f t="shared" si="16"/>
        <v>0</v>
      </c>
      <c r="K45" s="296" t="s">
        <v>207</v>
      </c>
      <c r="L45" s="295" t="s">
        <v>468</v>
      </c>
      <c r="M45" s="116"/>
      <c r="N45" s="116"/>
      <c r="O45" s="116"/>
      <c r="P45" s="116"/>
      <c r="Q45" s="116"/>
      <c r="R45" s="116"/>
      <c r="S45" s="116"/>
      <c r="T45" s="294">
        <f t="shared" si="3"/>
        <v>0</v>
      </c>
    </row>
    <row r="46" spans="1:20" ht="35.25" customHeight="1">
      <c r="A46" s="196" t="s">
        <v>56</v>
      </c>
      <c r="B46" s="179" t="s">
        <v>452</v>
      </c>
      <c r="C46" s="181">
        <f>C47+C48+C49</f>
        <v>53374</v>
      </c>
      <c r="D46" s="181">
        <f aca="true" t="shared" si="24" ref="D46:I46">D47+D48+D49</f>
        <v>0</v>
      </c>
      <c r="E46" s="181">
        <f t="shared" si="24"/>
        <v>0</v>
      </c>
      <c r="F46" s="181">
        <f t="shared" si="24"/>
        <v>0</v>
      </c>
      <c r="G46" s="181">
        <f t="shared" si="24"/>
        <v>0</v>
      </c>
      <c r="H46" s="181">
        <f t="shared" si="24"/>
        <v>0</v>
      </c>
      <c r="I46" s="181">
        <f t="shared" si="24"/>
        <v>0</v>
      </c>
      <c r="J46" s="294">
        <f t="shared" si="16"/>
        <v>53374</v>
      </c>
      <c r="K46" s="196" t="s">
        <v>56</v>
      </c>
      <c r="L46" s="179" t="s">
        <v>366</v>
      </c>
      <c r="M46" s="172">
        <f>M47+M48+M49</f>
        <v>0</v>
      </c>
      <c r="N46" s="172">
        <f aca="true" t="shared" si="25" ref="N46:S46">N47+N48+N49</f>
        <v>0</v>
      </c>
      <c r="O46" s="172">
        <f t="shared" si="25"/>
        <v>0</v>
      </c>
      <c r="P46" s="172">
        <f t="shared" si="25"/>
        <v>0</v>
      </c>
      <c r="Q46" s="172">
        <f t="shared" si="25"/>
        <v>0</v>
      </c>
      <c r="R46" s="172">
        <f t="shared" si="25"/>
        <v>0</v>
      </c>
      <c r="S46" s="172">
        <f t="shared" si="25"/>
        <v>0</v>
      </c>
      <c r="T46" s="294">
        <f t="shared" si="3"/>
        <v>0</v>
      </c>
    </row>
    <row r="47" spans="1:20" ht="24.75" customHeight="1">
      <c r="A47" s="296" t="s">
        <v>135</v>
      </c>
      <c r="B47" s="295" t="s">
        <v>443</v>
      </c>
      <c r="C47" s="180">
        <v>53374</v>
      </c>
      <c r="D47" s="180"/>
      <c r="E47" s="180"/>
      <c r="F47" s="180"/>
      <c r="G47" s="180"/>
      <c r="H47" s="180"/>
      <c r="I47" s="180"/>
      <c r="J47" s="297">
        <f t="shared" si="16"/>
        <v>53374</v>
      </c>
      <c r="K47" s="296" t="s">
        <v>135</v>
      </c>
      <c r="L47" s="295" t="s">
        <v>443</v>
      </c>
      <c r="M47" s="116"/>
      <c r="N47" s="116"/>
      <c r="O47" s="116"/>
      <c r="P47" s="116"/>
      <c r="Q47" s="116"/>
      <c r="R47" s="116"/>
      <c r="S47" s="116"/>
      <c r="T47" s="294">
        <f t="shared" si="3"/>
        <v>0</v>
      </c>
    </row>
    <row r="48" spans="1:20" ht="24" customHeight="1">
      <c r="A48" s="296" t="s">
        <v>136</v>
      </c>
      <c r="B48" s="295" t="s">
        <v>444</v>
      </c>
      <c r="C48" s="180"/>
      <c r="D48" s="180"/>
      <c r="E48" s="180"/>
      <c r="F48" s="180"/>
      <c r="G48" s="180"/>
      <c r="H48" s="180"/>
      <c r="I48" s="180"/>
      <c r="J48" s="297">
        <f t="shared" si="16"/>
        <v>0</v>
      </c>
      <c r="K48" s="296" t="s">
        <v>136</v>
      </c>
      <c r="L48" s="295" t="s">
        <v>444</v>
      </c>
      <c r="M48" s="116"/>
      <c r="N48" s="116"/>
      <c r="O48" s="116"/>
      <c r="P48" s="116"/>
      <c r="Q48" s="116"/>
      <c r="R48" s="116"/>
      <c r="S48" s="116"/>
      <c r="T48" s="294">
        <f t="shared" si="3"/>
        <v>0</v>
      </c>
    </row>
    <row r="49" spans="1:20" ht="27" customHeight="1">
      <c r="A49" s="296" t="s">
        <v>207</v>
      </c>
      <c r="B49" s="295" t="s">
        <v>468</v>
      </c>
      <c r="C49" s="180"/>
      <c r="D49" s="180"/>
      <c r="E49" s="180"/>
      <c r="F49" s="180"/>
      <c r="G49" s="180"/>
      <c r="H49" s="180"/>
      <c r="I49" s="180"/>
      <c r="J49" s="297">
        <f t="shared" si="16"/>
        <v>0</v>
      </c>
      <c r="K49" s="296" t="s">
        <v>207</v>
      </c>
      <c r="L49" s="295" t="s">
        <v>468</v>
      </c>
      <c r="M49" s="116"/>
      <c r="N49" s="116"/>
      <c r="O49" s="116"/>
      <c r="P49" s="116"/>
      <c r="Q49" s="116"/>
      <c r="R49" s="116"/>
      <c r="S49" s="116"/>
      <c r="T49" s="294">
        <f t="shared" si="3"/>
        <v>0</v>
      </c>
    </row>
    <row r="50" spans="1:20" ht="38.25" customHeight="1">
      <c r="A50" s="493"/>
      <c r="B50" s="494"/>
      <c r="C50" s="494"/>
      <c r="D50" s="494"/>
      <c r="E50" s="494"/>
      <c r="F50" s="494"/>
      <c r="G50" s="494"/>
      <c r="H50" s="494"/>
      <c r="I50" s="494"/>
      <c r="J50" s="495"/>
      <c r="K50" s="196" t="s">
        <v>62</v>
      </c>
      <c r="L50" s="179" t="s">
        <v>466</v>
      </c>
      <c r="M50" s="172">
        <f>M51+M52+M53</f>
        <v>24874</v>
      </c>
      <c r="N50" s="172">
        <f aca="true" t="shared" si="26" ref="N50:S50">N51+N52+N53</f>
        <v>0</v>
      </c>
      <c r="O50" s="172">
        <f t="shared" si="26"/>
        <v>0</v>
      </c>
      <c r="P50" s="172">
        <f t="shared" si="26"/>
        <v>0</v>
      </c>
      <c r="Q50" s="172">
        <f t="shared" si="26"/>
        <v>0</v>
      </c>
      <c r="R50" s="172">
        <f t="shared" si="26"/>
        <v>0</v>
      </c>
      <c r="S50" s="172">
        <f t="shared" si="26"/>
        <v>0</v>
      </c>
      <c r="T50" s="294">
        <f t="shared" si="3"/>
        <v>24874</v>
      </c>
    </row>
    <row r="51" spans="1:20" ht="27" customHeight="1">
      <c r="A51" s="496"/>
      <c r="B51" s="497"/>
      <c r="C51" s="497"/>
      <c r="D51" s="497"/>
      <c r="E51" s="497"/>
      <c r="F51" s="497"/>
      <c r="G51" s="497"/>
      <c r="H51" s="497"/>
      <c r="I51" s="497"/>
      <c r="J51" s="498"/>
      <c r="K51" s="296" t="s">
        <v>135</v>
      </c>
      <c r="L51" s="295" t="s">
        <v>443</v>
      </c>
      <c r="M51" s="116">
        <v>24874</v>
      </c>
      <c r="N51" s="116"/>
      <c r="O51" s="116"/>
      <c r="P51" s="116"/>
      <c r="Q51" s="116"/>
      <c r="R51" s="116"/>
      <c r="S51" s="116"/>
      <c r="T51" s="294">
        <f t="shared" si="3"/>
        <v>24874</v>
      </c>
    </row>
    <row r="52" spans="1:20" ht="27" customHeight="1">
      <c r="A52" s="496"/>
      <c r="B52" s="497"/>
      <c r="C52" s="497"/>
      <c r="D52" s="497"/>
      <c r="E52" s="497"/>
      <c r="F52" s="497"/>
      <c r="G52" s="497"/>
      <c r="H52" s="497"/>
      <c r="I52" s="497"/>
      <c r="J52" s="498"/>
      <c r="K52" s="296" t="s">
        <v>136</v>
      </c>
      <c r="L52" s="295" t="s">
        <v>444</v>
      </c>
      <c r="M52" s="116"/>
      <c r="N52" s="116"/>
      <c r="O52" s="116"/>
      <c r="P52" s="116"/>
      <c r="Q52" s="116"/>
      <c r="R52" s="116"/>
      <c r="S52" s="116"/>
      <c r="T52" s="294">
        <f t="shared" si="3"/>
        <v>0</v>
      </c>
    </row>
    <row r="53" spans="1:20" ht="27" customHeight="1">
      <c r="A53" s="499"/>
      <c r="B53" s="500"/>
      <c r="C53" s="500"/>
      <c r="D53" s="500"/>
      <c r="E53" s="500"/>
      <c r="F53" s="500"/>
      <c r="G53" s="500"/>
      <c r="H53" s="500"/>
      <c r="I53" s="500"/>
      <c r="J53" s="501"/>
      <c r="K53" s="296" t="s">
        <v>207</v>
      </c>
      <c r="L53" s="295" t="s">
        <v>468</v>
      </c>
      <c r="M53" s="116"/>
      <c r="N53" s="116"/>
      <c r="O53" s="116"/>
      <c r="P53" s="116"/>
      <c r="Q53" s="116"/>
      <c r="R53" s="116"/>
      <c r="S53" s="116"/>
      <c r="T53" s="294">
        <f t="shared" si="3"/>
        <v>0</v>
      </c>
    </row>
    <row r="54" spans="1:20" ht="26.25" customHeight="1">
      <c r="A54" s="113" t="s">
        <v>64</v>
      </c>
      <c r="B54" s="132" t="s">
        <v>456</v>
      </c>
      <c r="C54" s="191">
        <f>C34+C38+C42+C46</f>
        <v>398874</v>
      </c>
      <c r="D54" s="191">
        <f aca="true" t="shared" si="27" ref="D54:I54">D34+D38+D42+D46</f>
        <v>0</v>
      </c>
      <c r="E54" s="191">
        <f t="shared" si="27"/>
        <v>0</v>
      </c>
      <c r="F54" s="191">
        <f t="shared" si="27"/>
        <v>0</v>
      </c>
      <c r="G54" s="191">
        <f t="shared" si="27"/>
        <v>0</v>
      </c>
      <c r="H54" s="191">
        <f t="shared" si="27"/>
        <v>0</v>
      </c>
      <c r="I54" s="191">
        <f t="shared" si="27"/>
        <v>0</v>
      </c>
      <c r="J54" s="191">
        <f>C54+D54+E54+F54+G54+H54+I54</f>
        <v>398874</v>
      </c>
      <c r="K54" s="113" t="s">
        <v>333</v>
      </c>
      <c r="L54" s="132" t="s">
        <v>464</v>
      </c>
      <c r="M54" s="191">
        <f>M34+M38+M42+M46+M50</f>
        <v>398874</v>
      </c>
      <c r="N54" s="191">
        <f aca="true" t="shared" si="28" ref="N54:S54">N34+N38+N42+N46+N50</f>
        <v>0</v>
      </c>
      <c r="O54" s="191">
        <f t="shared" si="28"/>
        <v>0</v>
      </c>
      <c r="P54" s="191">
        <f t="shared" si="28"/>
        <v>0</v>
      </c>
      <c r="Q54" s="191">
        <f t="shared" si="28"/>
        <v>0</v>
      </c>
      <c r="R54" s="191">
        <f t="shared" si="28"/>
        <v>0</v>
      </c>
      <c r="S54" s="191">
        <f t="shared" si="28"/>
        <v>0</v>
      </c>
      <c r="T54" s="294">
        <f t="shared" si="3"/>
        <v>398874</v>
      </c>
    </row>
    <row r="55" spans="1:20" ht="25.5" customHeight="1">
      <c r="A55" s="299" t="s">
        <v>135</v>
      </c>
      <c r="B55" s="298" t="s">
        <v>443</v>
      </c>
      <c r="C55" s="301">
        <f aca="true" t="shared" si="29" ref="C55:I57">C35+C39+C43+C47</f>
        <v>398874</v>
      </c>
      <c r="D55" s="301">
        <f t="shared" si="29"/>
        <v>0</v>
      </c>
      <c r="E55" s="301">
        <f t="shared" si="29"/>
        <v>0</v>
      </c>
      <c r="F55" s="301">
        <f t="shared" si="29"/>
        <v>0</v>
      </c>
      <c r="G55" s="301">
        <f t="shared" si="29"/>
        <v>0</v>
      </c>
      <c r="H55" s="301">
        <f t="shared" si="29"/>
        <v>0</v>
      </c>
      <c r="I55" s="301">
        <f t="shared" si="29"/>
        <v>0</v>
      </c>
      <c r="J55" s="301">
        <f aca="true" t="shared" si="30" ref="J55:J61">C55+D55+E55+F55+G55+H55+I55</f>
        <v>398874</v>
      </c>
      <c r="K55" s="299" t="s">
        <v>135</v>
      </c>
      <c r="L55" s="298" t="s">
        <v>443</v>
      </c>
      <c r="M55" s="301">
        <f aca="true" t="shared" si="31" ref="M55:S57">M35+M39+M43+M47+M51</f>
        <v>398874</v>
      </c>
      <c r="N55" s="301">
        <f t="shared" si="31"/>
        <v>0</v>
      </c>
      <c r="O55" s="301">
        <f t="shared" si="31"/>
        <v>0</v>
      </c>
      <c r="P55" s="301">
        <f t="shared" si="31"/>
        <v>0</v>
      </c>
      <c r="Q55" s="301">
        <f t="shared" si="31"/>
        <v>0</v>
      </c>
      <c r="R55" s="301">
        <f t="shared" si="31"/>
        <v>0</v>
      </c>
      <c r="S55" s="301">
        <f t="shared" si="31"/>
        <v>0</v>
      </c>
      <c r="T55" s="302">
        <f t="shared" si="3"/>
        <v>398874</v>
      </c>
    </row>
    <row r="56" spans="1:20" ht="23.25" customHeight="1">
      <c r="A56" s="299" t="s">
        <v>136</v>
      </c>
      <c r="B56" s="298" t="s">
        <v>444</v>
      </c>
      <c r="C56" s="301">
        <f t="shared" si="29"/>
        <v>0</v>
      </c>
      <c r="D56" s="301">
        <f t="shared" si="29"/>
        <v>0</v>
      </c>
      <c r="E56" s="301">
        <f t="shared" si="29"/>
        <v>0</v>
      </c>
      <c r="F56" s="301">
        <f t="shared" si="29"/>
        <v>0</v>
      </c>
      <c r="G56" s="301">
        <f t="shared" si="29"/>
        <v>0</v>
      </c>
      <c r="H56" s="301">
        <f t="shared" si="29"/>
        <v>0</v>
      </c>
      <c r="I56" s="301">
        <f t="shared" si="29"/>
        <v>0</v>
      </c>
      <c r="J56" s="301">
        <f t="shared" si="30"/>
        <v>0</v>
      </c>
      <c r="K56" s="299" t="s">
        <v>136</v>
      </c>
      <c r="L56" s="298" t="s">
        <v>444</v>
      </c>
      <c r="M56" s="301">
        <f t="shared" si="31"/>
        <v>0</v>
      </c>
      <c r="N56" s="301">
        <f t="shared" si="31"/>
        <v>0</v>
      </c>
      <c r="O56" s="301">
        <f t="shared" si="31"/>
        <v>0</v>
      </c>
      <c r="P56" s="301">
        <f t="shared" si="31"/>
        <v>0</v>
      </c>
      <c r="Q56" s="301">
        <f t="shared" si="31"/>
        <v>0</v>
      </c>
      <c r="R56" s="301">
        <f t="shared" si="31"/>
        <v>0</v>
      </c>
      <c r="S56" s="301">
        <f t="shared" si="31"/>
        <v>0</v>
      </c>
      <c r="T56" s="302">
        <f t="shared" si="3"/>
        <v>0</v>
      </c>
    </row>
    <row r="57" spans="1:20" ht="24.75" customHeight="1">
      <c r="A57" s="299" t="s">
        <v>207</v>
      </c>
      <c r="B57" s="298" t="s">
        <v>468</v>
      </c>
      <c r="C57" s="301">
        <f t="shared" si="29"/>
        <v>0</v>
      </c>
      <c r="D57" s="301">
        <f t="shared" si="29"/>
        <v>0</v>
      </c>
      <c r="E57" s="301">
        <f t="shared" si="29"/>
        <v>0</v>
      </c>
      <c r="F57" s="301">
        <f t="shared" si="29"/>
        <v>0</v>
      </c>
      <c r="G57" s="301">
        <f t="shared" si="29"/>
        <v>0</v>
      </c>
      <c r="H57" s="301">
        <f t="shared" si="29"/>
        <v>0</v>
      </c>
      <c r="I57" s="301">
        <f t="shared" si="29"/>
        <v>0</v>
      </c>
      <c r="J57" s="301">
        <f t="shared" si="30"/>
        <v>0</v>
      </c>
      <c r="K57" s="299" t="s">
        <v>207</v>
      </c>
      <c r="L57" s="298" t="s">
        <v>468</v>
      </c>
      <c r="M57" s="301">
        <f t="shared" si="31"/>
        <v>0</v>
      </c>
      <c r="N57" s="301">
        <f t="shared" si="31"/>
        <v>0</v>
      </c>
      <c r="O57" s="301">
        <f t="shared" si="31"/>
        <v>0</v>
      </c>
      <c r="P57" s="301">
        <f t="shared" si="31"/>
        <v>0</v>
      </c>
      <c r="Q57" s="301">
        <f t="shared" si="31"/>
        <v>0</v>
      </c>
      <c r="R57" s="301">
        <f t="shared" si="31"/>
        <v>0</v>
      </c>
      <c r="S57" s="301">
        <f t="shared" si="31"/>
        <v>0</v>
      </c>
      <c r="T57" s="302">
        <f t="shared" si="3"/>
        <v>0</v>
      </c>
    </row>
    <row r="58" spans="1:20" ht="30" customHeight="1">
      <c r="A58" s="478" t="s">
        <v>454</v>
      </c>
      <c r="B58" s="479"/>
      <c r="C58" s="197">
        <f>C30+C54</f>
        <v>928051</v>
      </c>
      <c r="D58" s="197">
        <f aca="true" t="shared" si="32" ref="D58:I58">D30+D54</f>
        <v>2450</v>
      </c>
      <c r="E58" s="197">
        <f t="shared" si="32"/>
        <v>0</v>
      </c>
      <c r="F58" s="197">
        <f t="shared" si="32"/>
        <v>14456</v>
      </c>
      <c r="G58" s="197">
        <f t="shared" si="32"/>
        <v>0</v>
      </c>
      <c r="H58" s="197">
        <f t="shared" si="32"/>
        <v>1500</v>
      </c>
      <c r="I58" s="197">
        <f t="shared" si="32"/>
        <v>25400</v>
      </c>
      <c r="J58" s="197">
        <f t="shared" si="30"/>
        <v>971857</v>
      </c>
      <c r="K58" s="478" t="s">
        <v>465</v>
      </c>
      <c r="L58" s="479"/>
      <c r="M58" s="197">
        <f>M30+M54</f>
        <v>619709</v>
      </c>
      <c r="N58" s="197">
        <f aca="true" t="shared" si="33" ref="N58:S58">N30+N54</f>
        <v>118215</v>
      </c>
      <c r="O58" s="197">
        <f t="shared" si="33"/>
        <v>88560</v>
      </c>
      <c r="P58" s="197">
        <f t="shared" si="33"/>
        <v>38040</v>
      </c>
      <c r="Q58" s="197">
        <f t="shared" si="33"/>
        <v>2647</v>
      </c>
      <c r="R58" s="197">
        <f t="shared" si="33"/>
        <v>26043</v>
      </c>
      <c r="S58" s="197">
        <f t="shared" si="33"/>
        <v>78643</v>
      </c>
      <c r="T58" s="305">
        <f t="shared" si="3"/>
        <v>971857</v>
      </c>
    </row>
    <row r="59" spans="1:20" ht="26.25" customHeight="1">
      <c r="A59" s="306" t="s">
        <v>135</v>
      </c>
      <c r="B59" s="303" t="s">
        <v>443</v>
      </c>
      <c r="C59" s="304">
        <f aca="true" t="shared" si="34" ref="C59:I61">C31+C55</f>
        <v>894964</v>
      </c>
      <c r="D59" s="304">
        <f t="shared" si="34"/>
        <v>2450</v>
      </c>
      <c r="E59" s="304">
        <f t="shared" si="34"/>
        <v>0</v>
      </c>
      <c r="F59" s="304">
        <f t="shared" si="34"/>
        <v>0</v>
      </c>
      <c r="G59" s="304">
        <f t="shared" si="34"/>
        <v>0</v>
      </c>
      <c r="H59" s="304">
        <f t="shared" si="34"/>
        <v>1500</v>
      </c>
      <c r="I59" s="304">
        <f t="shared" si="34"/>
        <v>25400</v>
      </c>
      <c r="J59" s="304">
        <f t="shared" si="30"/>
        <v>924314</v>
      </c>
      <c r="K59" s="306" t="s">
        <v>135</v>
      </c>
      <c r="L59" s="303" t="s">
        <v>443</v>
      </c>
      <c r="M59" s="304">
        <f aca="true" t="shared" si="35" ref="M59:S61">M31+M55</f>
        <v>619709</v>
      </c>
      <c r="N59" s="304">
        <f t="shared" si="35"/>
        <v>106781</v>
      </c>
      <c r="O59" s="304">
        <f t="shared" si="35"/>
        <v>88560</v>
      </c>
      <c r="P59" s="304">
        <f t="shared" si="35"/>
        <v>0</v>
      </c>
      <c r="Q59" s="304">
        <f t="shared" si="35"/>
        <v>2445</v>
      </c>
      <c r="R59" s="304">
        <f t="shared" si="35"/>
        <v>26043</v>
      </c>
      <c r="S59" s="304">
        <f t="shared" si="35"/>
        <v>78643</v>
      </c>
      <c r="T59" s="307">
        <f t="shared" si="3"/>
        <v>922181</v>
      </c>
    </row>
    <row r="60" spans="1:20" ht="24" customHeight="1">
      <c r="A60" s="306" t="s">
        <v>136</v>
      </c>
      <c r="B60" s="303" t="s">
        <v>444</v>
      </c>
      <c r="C60" s="304">
        <f t="shared" si="34"/>
        <v>33087</v>
      </c>
      <c r="D60" s="304">
        <f t="shared" si="34"/>
        <v>0</v>
      </c>
      <c r="E60" s="304">
        <f t="shared" si="34"/>
        <v>0</v>
      </c>
      <c r="F60" s="304">
        <f t="shared" si="34"/>
        <v>14456</v>
      </c>
      <c r="G60" s="304">
        <f t="shared" si="34"/>
        <v>0</v>
      </c>
      <c r="H60" s="304">
        <f t="shared" si="34"/>
        <v>0</v>
      </c>
      <c r="I60" s="304">
        <f t="shared" si="34"/>
        <v>0</v>
      </c>
      <c r="J60" s="304">
        <f t="shared" si="30"/>
        <v>47543</v>
      </c>
      <c r="K60" s="306" t="s">
        <v>136</v>
      </c>
      <c r="L60" s="303" t="s">
        <v>444</v>
      </c>
      <c r="M60" s="304">
        <f t="shared" si="35"/>
        <v>0</v>
      </c>
      <c r="N60" s="304">
        <f t="shared" si="35"/>
        <v>0</v>
      </c>
      <c r="O60" s="304">
        <f t="shared" si="35"/>
        <v>0</v>
      </c>
      <c r="P60" s="304">
        <f t="shared" si="35"/>
        <v>38040</v>
      </c>
      <c r="Q60" s="304">
        <f t="shared" si="35"/>
        <v>202</v>
      </c>
      <c r="R60" s="304">
        <f t="shared" si="35"/>
        <v>0</v>
      </c>
      <c r="S60" s="304">
        <f t="shared" si="35"/>
        <v>0</v>
      </c>
      <c r="T60" s="307">
        <f t="shared" si="3"/>
        <v>38242</v>
      </c>
    </row>
    <row r="61" spans="1:20" ht="27" customHeight="1">
      <c r="A61" s="306" t="s">
        <v>207</v>
      </c>
      <c r="B61" s="303" t="s">
        <v>468</v>
      </c>
      <c r="C61" s="304">
        <f t="shared" si="34"/>
        <v>0</v>
      </c>
      <c r="D61" s="304">
        <f t="shared" si="34"/>
        <v>0</v>
      </c>
      <c r="E61" s="304">
        <f t="shared" si="34"/>
        <v>0</v>
      </c>
      <c r="F61" s="304">
        <f t="shared" si="34"/>
        <v>0</v>
      </c>
      <c r="G61" s="304">
        <f t="shared" si="34"/>
        <v>0</v>
      </c>
      <c r="H61" s="304">
        <f t="shared" si="34"/>
        <v>0</v>
      </c>
      <c r="I61" s="304">
        <f t="shared" si="34"/>
        <v>0</v>
      </c>
      <c r="J61" s="304">
        <f t="shared" si="30"/>
        <v>0</v>
      </c>
      <c r="K61" s="306" t="s">
        <v>207</v>
      </c>
      <c r="L61" s="303" t="s">
        <v>468</v>
      </c>
      <c r="M61" s="304">
        <f t="shared" si="35"/>
        <v>0</v>
      </c>
      <c r="N61" s="304">
        <f t="shared" si="35"/>
        <v>11434</v>
      </c>
      <c r="O61" s="304">
        <f t="shared" si="35"/>
        <v>0</v>
      </c>
      <c r="P61" s="304">
        <f t="shared" si="35"/>
        <v>0</v>
      </c>
      <c r="Q61" s="304">
        <f t="shared" si="35"/>
        <v>0</v>
      </c>
      <c r="R61" s="304">
        <f t="shared" si="35"/>
        <v>0</v>
      </c>
      <c r="S61" s="304">
        <f t="shared" si="35"/>
        <v>0</v>
      </c>
      <c r="T61" s="307">
        <f t="shared" si="3"/>
        <v>11434</v>
      </c>
    </row>
  </sheetData>
  <sheetProtection/>
  <mergeCells count="9">
    <mergeCell ref="A58:B58"/>
    <mergeCell ref="K58:L58"/>
    <mergeCell ref="A1:T1"/>
    <mergeCell ref="C3:J4"/>
    <mergeCell ref="A3:B5"/>
    <mergeCell ref="A50:J53"/>
    <mergeCell ref="A26:J29"/>
    <mergeCell ref="M3:T4"/>
    <mergeCell ref="K3:L5"/>
  </mergeCells>
  <printOptions/>
  <pageMargins left="0.2" right="0.19" top="0.08" bottom="0.16" header="0.17" footer="0.16"/>
  <pageSetup horizontalDpi="600" verticalDpi="600" orientation="landscape" paperSize="8" scale="50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="80" zoomScaleNormal="80" zoomScalePageLayoutView="0" workbookViewId="0" topLeftCell="A1">
      <selection activeCell="M24" sqref="M24"/>
    </sheetView>
  </sheetViews>
  <sheetFormatPr defaultColWidth="9.140625" defaultRowHeight="12.75"/>
  <cols>
    <col min="1" max="1" width="7.421875" style="0" customWidth="1"/>
    <col min="2" max="2" width="41.140625" style="0" customWidth="1"/>
    <col min="3" max="3" width="22.421875" style="0" customWidth="1"/>
    <col min="4" max="4" width="22.140625" style="0" customWidth="1"/>
    <col min="5" max="5" width="19.7109375" style="0" customWidth="1"/>
    <col min="6" max="6" width="20.57421875" style="0" customWidth="1"/>
    <col min="7" max="7" width="20.140625" style="0" customWidth="1"/>
    <col min="8" max="8" width="20.421875" style="0" customWidth="1"/>
    <col min="9" max="9" width="20.7109375" style="0" customWidth="1"/>
    <col min="10" max="10" width="20.140625" style="0" customWidth="1"/>
    <col min="11" max="11" width="7.8515625" style="0" customWidth="1"/>
    <col min="12" max="12" width="40.28125" style="0" customWidth="1"/>
    <col min="13" max="13" width="21.8515625" style="0" customWidth="1"/>
    <col min="14" max="14" width="20.7109375" style="0" customWidth="1"/>
    <col min="15" max="15" width="18.8515625" style="0" customWidth="1"/>
    <col min="16" max="16" width="18.00390625" style="0" customWidth="1"/>
    <col min="17" max="17" width="19.421875" style="0" customWidth="1"/>
    <col min="18" max="18" width="19.140625" style="0" customWidth="1"/>
    <col min="19" max="19" width="17.8515625" style="0" customWidth="1"/>
    <col min="20" max="20" width="19.00390625" style="0" customWidth="1"/>
  </cols>
  <sheetData>
    <row r="1" spans="1:20" ht="35.25" customHeight="1">
      <c r="A1" s="480" t="s">
        <v>507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</row>
    <row r="2" spans="11:20" ht="12.75">
      <c r="K2" s="183"/>
      <c r="L2" s="183"/>
      <c r="T2" s="183" t="s">
        <v>116</v>
      </c>
    </row>
    <row r="3" spans="1:20" ht="12.75" customHeight="1">
      <c r="A3" s="487"/>
      <c r="B3" s="488"/>
      <c r="C3" s="481" t="s">
        <v>450</v>
      </c>
      <c r="D3" s="482"/>
      <c r="E3" s="482"/>
      <c r="F3" s="482"/>
      <c r="G3" s="482"/>
      <c r="H3" s="482"/>
      <c r="I3" s="482"/>
      <c r="J3" s="483"/>
      <c r="K3" s="487"/>
      <c r="L3" s="488"/>
      <c r="M3" s="481" t="s">
        <v>457</v>
      </c>
      <c r="N3" s="482"/>
      <c r="O3" s="482"/>
      <c r="P3" s="482"/>
      <c r="Q3" s="482"/>
      <c r="R3" s="482"/>
      <c r="S3" s="482"/>
      <c r="T3" s="483"/>
    </row>
    <row r="4" spans="1:20" ht="27" customHeight="1">
      <c r="A4" s="489"/>
      <c r="B4" s="490"/>
      <c r="C4" s="484"/>
      <c r="D4" s="485"/>
      <c r="E4" s="485"/>
      <c r="F4" s="485"/>
      <c r="G4" s="485"/>
      <c r="H4" s="485"/>
      <c r="I4" s="485"/>
      <c r="J4" s="486"/>
      <c r="K4" s="489"/>
      <c r="L4" s="490"/>
      <c r="M4" s="484"/>
      <c r="N4" s="485"/>
      <c r="O4" s="485"/>
      <c r="P4" s="485"/>
      <c r="Q4" s="485"/>
      <c r="R4" s="485"/>
      <c r="S4" s="485"/>
      <c r="T4" s="486"/>
    </row>
    <row r="5" spans="1:20" ht="87" customHeight="1">
      <c r="A5" s="491"/>
      <c r="B5" s="492"/>
      <c r="C5" s="113" t="s">
        <v>453</v>
      </c>
      <c r="D5" s="113" t="s">
        <v>194</v>
      </c>
      <c r="E5" s="113" t="s">
        <v>441</v>
      </c>
      <c r="F5" s="113" t="s">
        <v>489</v>
      </c>
      <c r="G5" s="113" t="s">
        <v>492</v>
      </c>
      <c r="H5" s="113" t="s">
        <v>195</v>
      </c>
      <c r="I5" s="113" t="s">
        <v>196</v>
      </c>
      <c r="J5" s="113" t="s">
        <v>48</v>
      </c>
      <c r="K5" s="491"/>
      <c r="L5" s="492"/>
      <c r="M5" s="113" t="s">
        <v>453</v>
      </c>
      <c r="N5" s="113" t="s">
        <v>194</v>
      </c>
      <c r="O5" s="113" t="s">
        <v>441</v>
      </c>
      <c r="P5" s="113" t="s">
        <v>489</v>
      </c>
      <c r="Q5" s="113" t="s">
        <v>492</v>
      </c>
      <c r="R5" s="113" t="s">
        <v>195</v>
      </c>
      <c r="S5" s="113" t="s">
        <v>196</v>
      </c>
      <c r="T5" s="113" t="s">
        <v>48</v>
      </c>
    </row>
    <row r="6" spans="1:20" ht="28.5" customHeight="1">
      <c r="A6" s="196" t="s">
        <v>53</v>
      </c>
      <c r="B6" s="179" t="s">
        <v>122</v>
      </c>
      <c r="C6" s="181">
        <f>C7+C8+C9</f>
        <v>46480</v>
      </c>
      <c r="D6" s="181">
        <f aca="true" t="shared" si="0" ref="D6:I6">D7+D8+D9</f>
        <v>2000</v>
      </c>
      <c r="E6" s="181">
        <f t="shared" si="0"/>
        <v>0</v>
      </c>
      <c r="F6" s="181">
        <f t="shared" si="0"/>
        <v>14456</v>
      </c>
      <c r="G6" s="181">
        <f t="shared" si="0"/>
        <v>0</v>
      </c>
      <c r="H6" s="181">
        <f t="shared" si="0"/>
        <v>2500</v>
      </c>
      <c r="I6" s="181">
        <f t="shared" si="0"/>
        <v>32912</v>
      </c>
      <c r="J6" s="294">
        <f>C6+D6+E6+F6+G6+H6+I6</f>
        <v>98348</v>
      </c>
      <c r="K6" s="196" t="s">
        <v>53</v>
      </c>
      <c r="L6" s="179" t="s">
        <v>127</v>
      </c>
      <c r="M6" s="181">
        <f>M7+M8+M9</f>
        <v>113280</v>
      </c>
      <c r="N6" s="181">
        <f aca="true" t="shared" si="1" ref="N6:S6">N7+N8+N9</f>
        <v>75113</v>
      </c>
      <c r="O6" s="181">
        <f t="shared" si="1"/>
        <v>66846</v>
      </c>
      <c r="P6" s="181">
        <f t="shared" si="1"/>
        <v>19593</v>
      </c>
      <c r="Q6" s="181">
        <f t="shared" si="1"/>
        <v>0</v>
      </c>
      <c r="R6" s="181">
        <f t="shared" si="1"/>
        <v>9027</v>
      </c>
      <c r="S6" s="181">
        <f t="shared" si="1"/>
        <v>14487</v>
      </c>
      <c r="T6" s="294">
        <f>M6+N6+O6+P6+Q6+R6+S6</f>
        <v>298346</v>
      </c>
    </row>
    <row r="7" spans="1:20" ht="23.25" customHeight="1">
      <c r="A7" s="296" t="s">
        <v>135</v>
      </c>
      <c r="B7" s="295" t="s">
        <v>443</v>
      </c>
      <c r="C7" s="180">
        <v>46480</v>
      </c>
      <c r="D7" s="180">
        <v>2000</v>
      </c>
      <c r="E7" s="181"/>
      <c r="F7" s="293"/>
      <c r="G7" s="116"/>
      <c r="H7" s="116">
        <v>2500</v>
      </c>
      <c r="I7" s="116">
        <v>32912</v>
      </c>
      <c r="J7" s="297">
        <f aca="true" t="shared" si="2" ref="J7:J25">C7+D7+E7+F7+G7+H7+I7</f>
        <v>83892</v>
      </c>
      <c r="K7" s="296" t="s">
        <v>135</v>
      </c>
      <c r="L7" s="295" t="s">
        <v>443</v>
      </c>
      <c r="M7" s="180">
        <v>113280</v>
      </c>
      <c r="N7" s="180">
        <v>75113</v>
      </c>
      <c r="O7" s="180">
        <v>66846</v>
      </c>
      <c r="P7" s="293"/>
      <c r="Q7" s="116"/>
      <c r="R7" s="116">
        <v>9027</v>
      </c>
      <c r="S7" s="116">
        <v>14487</v>
      </c>
      <c r="T7" s="297">
        <f aca="true" t="shared" si="3" ref="T7:T61">M7+N7+O7+P7+Q7+R7+S7</f>
        <v>278753</v>
      </c>
    </row>
    <row r="8" spans="1:20" ht="18.75" customHeight="1">
      <c r="A8" s="296" t="s">
        <v>136</v>
      </c>
      <c r="B8" s="295" t="s">
        <v>444</v>
      </c>
      <c r="C8" s="180"/>
      <c r="D8" s="180"/>
      <c r="E8" s="180"/>
      <c r="F8" s="300">
        <v>14456</v>
      </c>
      <c r="G8" s="116"/>
      <c r="H8" s="116"/>
      <c r="I8" s="116"/>
      <c r="J8" s="297">
        <f t="shared" si="2"/>
        <v>14456</v>
      </c>
      <c r="K8" s="296" t="s">
        <v>136</v>
      </c>
      <c r="L8" s="295" t="s">
        <v>444</v>
      </c>
      <c r="M8" s="180"/>
      <c r="N8" s="180"/>
      <c r="O8" s="180"/>
      <c r="P8" s="300">
        <v>19593</v>
      </c>
      <c r="Q8" s="116"/>
      <c r="R8" s="116"/>
      <c r="S8" s="116"/>
      <c r="T8" s="297">
        <f t="shared" si="3"/>
        <v>19593</v>
      </c>
    </row>
    <row r="9" spans="1:20" ht="20.25" customHeight="1">
      <c r="A9" s="296" t="s">
        <v>207</v>
      </c>
      <c r="B9" s="295" t="s">
        <v>468</v>
      </c>
      <c r="C9" s="180"/>
      <c r="D9" s="180"/>
      <c r="E9" s="181"/>
      <c r="F9" s="293"/>
      <c r="G9" s="116"/>
      <c r="H9" s="116"/>
      <c r="I9" s="116"/>
      <c r="J9" s="297">
        <f t="shared" si="2"/>
        <v>0</v>
      </c>
      <c r="K9" s="296" t="s">
        <v>207</v>
      </c>
      <c r="L9" s="295" t="s">
        <v>468</v>
      </c>
      <c r="M9" s="180"/>
      <c r="N9" s="180"/>
      <c r="O9" s="180"/>
      <c r="P9" s="293"/>
      <c r="Q9" s="116"/>
      <c r="R9" s="116"/>
      <c r="S9" s="116"/>
      <c r="T9" s="297">
        <f t="shared" si="3"/>
        <v>0</v>
      </c>
    </row>
    <row r="10" spans="1:20" ht="35.25" customHeight="1">
      <c r="A10" s="196" t="s">
        <v>54</v>
      </c>
      <c r="B10" s="179" t="s">
        <v>121</v>
      </c>
      <c r="C10" s="181">
        <f>C11+C12+C13</f>
        <v>110000</v>
      </c>
      <c r="D10" s="181">
        <f aca="true" t="shared" si="4" ref="D10:I10">D11+D12+D13</f>
        <v>0</v>
      </c>
      <c r="E10" s="181">
        <f t="shared" si="4"/>
        <v>0</v>
      </c>
      <c r="F10" s="181">
        <f t="shared" si="4"/>
        <v>0</v>
      </c>
      <c r="G10" s="181">
        <f t="shared" si="4"/>
        <v>0</v>
      </c>
      <c r="H10" s="181">
        <f t="shared" si="4"/>
        <v>0</v>
      </c>
      <c r="I10" s="181">
        <f t="shared" si="4"/>
        <v>0</v>
      </c>
      <c r="J10" s="294">
        <f t="shared" si="2"/>
        <v>110000</v>
      </c>
      <c r="K10" s="196" t="s">
        <v>54</v>
      </c>
      <c r="L10" s="179" t="s">
        <v>458</v>
      </c>
      <c r="M10" s="181">
        <f>M11+M12+M13</f>
        <v>30587</v>
      </c>
      <c r="N10" s="181">
        <f aca="true" t="shared" si="5" ref="N10:S10">N11+N12+N13</f>
        <v>19392</v>
      </c>
      <c r="O10" s="181">
        <f t="shared" si="5"/>
        <v>17095</v>
      </c>
      <c r="P10" s="181">
        <f t="shared" si="5"/>
        <v>5308</v>
      </c>
      <c r="Q10" s="181">
        <f t="shared" si="5"/>
        <v>0</v>
      </c>
      <c r="R10" s="181">
        <f t="shared" si="5"/>
        <v>2348</v>
      </c>
      <c r="S10" s="181">
        <f t="shared" si="5"/>
        <v>3687</v>
      </c>
      <c r="T10" s="294">
        <f t="shared" si="3"/>
        <v>78417</v>
      </c>
    </row>
    <row r="11" spans="1:20" ht="23.25" customHeight="1">
      <c r="A11" s="296" t="s">
        <v>135</v>
      </c>
      <c r="B11" s="295" t="s">
        <v>443</v>
      </c>
      <c r="C11" s="180">
        <v>110000</v>
      </c>
      <c r="D11" s="180"/>
      <c r="E11" s="181"/>
      <c r="F11" s="293"/>
      <c r="G11" s="116"/>
      <c r="H11" s="116"/>
      <c r="I11" s="116"/>
      <c r="J11" s="297">
        <f t="shared" si="2"/>
        <v>110000</v>
      </c>
      <c r="K11" s="296" t="s">
        <v>135</v>
      </c>
      <c r="L11" s="295" t="s">
        <v>443</v>
      </c>
      <c r="M11" s="180">
        <v>30587</v>
      </c>
      <c r="N11" s="180">
        <v>19392</v>
      </c>
      <c r="O11" s="180">
        <v>17095</v>
      </c>
      <c r="P11" s="293"/>
      <c r="Q11" s="116"/>
      <c r="R11" s="116">
        <v>2348</v>
      </c>
      <c r="S11" s="116">
        <v>3687</v>
      </c>
      <c r="T11" s="297">
        <f t="shared" si="3"/>
        <v>73109</v>
      </c>
    </row>
    <row r="12" spans="1:20" ht="23.25" customHeight="1">
      <c r="A12" s="296" t="s">
        <v>136</v>
      </c>
      <c r="B12" s="295" t="s">
        <v>444</v>
      </c>
      <c r="C12" s="180"/>
      <c r="D12" s="180"/>
      <c r="E12" s="181"/>
      <c r="F12" s="293"/>
      <c r="G12" s="116"/>
      <c r="H12" s="116"/>
      <c r="I12" s="116"/>
      <c r="J12" s="297">
        <f t="shared" si="2"/>
        <v>0</v>
      </c>
      <c r="K12" s="296" t="s">
        <v>136</v>
      </c>
      <c r="L12" s="295" t="s">
        <v>444</v>
      </c>
      <c r="M12" s="180"/>
      <c r="N12" s="180"/>
      <c r="O12" s="180"/>
      <c r="P12" s="300">
        <v>5308</v>
      </c>
      <c r="Q12" s="116"/>
      <c r="R12" s="116"/>
      <c r="S12" s="116"/>
      <c r="T12" s="297">
        <f t="shared" si="3"/>
        <v>5308</v>
      </c>
    </row>
    <row r="13" spans="1:20" ht="22.5" customHeight="1">
      <c r="A13" s="296" t="s">
        <v>207</v>
      </c>
      <c r="B13" s="295" t="s">
        <v>445</v>
      </c>
      <c r="C13" s="180"/>
      <c r="D13" s="180"/>
      <c r="E13" s="181"/>
      <c r="F13" s="293"/>
      <c r="G13" s="116"/>
      <c r="H13" s="116"/>
      <c r="I13" s="116"/>
      <c r="J13" s="297">
        <f t="shared" si="2"/>
        <v>0</v>
      </c>
      <c r="K13" s="296" t="s">
        <v>207</v>
      </c>
      <c r="L13" s="295" t="s">
        <v>468</v>
      </c>
      <c r="M13" s="180"/>
      <c r="N13" s="180"/>
      <c r="O13" s="180"/>
      <c r="P13" s="293"/>
      <c r="Q13" s="116"/>
      <c r="R13" s="116"/>
      <c r="S13" s="116"/>
      <c r="T13" s="297">
        <f t="shared" si="3"/>
        <v>0</v>
      </c>
    </row>
    <row r="14" spans="1:20" ht="36" customHeight="1">
      <c r="A14" s="196" t="s">
        <v>446</v>
      </c>
      <c r="B14" s="179" t="s">
        <v>346</v>
      </c>
      <c r="C14" s="181">
        <f>C15+C16+C17</f>
        <v>641441</v>
      </c>
      <c r="D14" s="181">
        <f aca="true" t="shared" si="6" ref="D14:I14">D15+D16+D17</f>
        <v>1330</v>
      </c>
      <c r="E14" s="181">
        <f t="shared" si="6"/>
        <v>0</v>
      </c>
      <c r="F14" s="181">
        <f t="shared" si="6"/>
        <v>332</v>
      </c>
      <c r="G14" s="181">
        <f t="shared" si="6"/>
        <v>0</v>
      </c>
      <c r="H14" s="181">
        <f t="shared" si="6"/>
        <v>732</v>
      </c>
      <c r="I14" s="181">
        <f t="shared" si="6"/>
        <v>831</v>
      </c>
      <c r="J14" s="294">
        <f t="shared" si="2"/>
        <v>644666</v>
      </c>
      <c r="K14" s="196" t="s">
        <v>446</v>
      </c>
      <c r="L14" s="179" t="s">
        <v>459</v>
      </c>
      <c r="M14" s="181">
        <f>M15+M16+M17</f>
        <v>169118</v>
      </c>
      <c r="N14" s="181">
        <f aca="true" t="shared" si="7" ref="N14:S14">N15+N16+N17</f>
        <v>27000</v>
      </c>
      <c r="O14" s="181">
        <f t="shared" si="7"/>
        <v>15257</v>
      </c>
      <c r="P14" s="181">
        <f t="shared" si="7"/>
        <v>18735</v>
      </c>
      <c r="Q14" s="181">
        <f t="shared" si="7"/>
        <v>0</v>
      </c>
      <c r="R14" s="181">
        <f t="shared" si="7"/>
        <v>16436</v>
      </c>
      <c r="S14" s="181">
        <f t="shared" si="7"/>
        <v>73458</v>
      </c>
      <c r="T14" s="294">
        <f t="shared" si="3"/>
        <v>320004</v>
      </c>
    </row>
    <row r="15" spans="1:20" ht="24" customHeight="1">
      <c r="A15" s="296" t="s">
        <v>135</v>
      </c>
      <c r="B15" s="295" t="s">
        <v>443</v>
      </c>
      <c r="C15" s="180">
        <v>610734</v>
      </c>
      <c r="D15" s="180">
        <v>1330</v>
      </c>
      <c r="E15" s="180"/>
      <c r="F15" s="300"/>
      <c r="G15" s="116"/>
      <c r="H15" s="116">
        <v>732</v>
      </c>
      <c r="I15" s="116">
        <v>831</v>
      </c>
      <c r="J15" s="297">
        <f t="shared" si="2"/>
        <v>613627</v>
      </c>
      <c r="K15" s="296" t="s">
        <v>135</v>
      </c>
      <c r="L15" s="295" t="s">
        <v>443</v>
      </c>
      <c r="M15" s="180">
        <v>169118</v>
      </c>
      <c r="N15" s="180">
        <v>27000</v>
      </c>
      <c r="O15" s="180">
        <v>15257</v>
      </c>
      <c r="P15" s="300"/>
      <c r="Q15" s="116"/>
      <c r="R15" s="116">
        <v>16436</v>
      </c>
      <c r="S15" s="116">
        <v>73458</v>
      </c>
      <c r="T15" s="297">
        <f t="shared" si="3"/>
        <v>301269</v>
      </c>
    </row>
    <row r="16" spans="1:20" ht="21.75" customHeight="1">
      <c r="A16" s="296" t="s">
        <v>136</v>
      </c>
      <c r="B16" s="295" t="s">
        <v>444</v>
      </c>
      <c r="C16" s="180">
        <v>30707</v>
      </c>
      <c r="D16" s="180"/>
      <c r="E16" s="180"/>
      <c r="F16" s="300">
        <v>332</v>
      </c>
      <c r="G16" s="116"/>
      <c r="H16" s="116"/>
      <c r="I16" s="116"/>
      <c r="J16" s="297">
        <f t="shared" si="2"/>
        <v>31039</v>
      </c>
      <c r="K16" s="296" t="s">
        <v>136</v>
      </c>
      <c r="L16" s="295" t="s">
        <v>444</v>
      </c>
      <c r="M16" s="180"/>
      <c r="N16" s="180"/>
      <c r="O16" s="180"/>
      <c r="P16" s="300">
        <v>18735</v>
      </c>
      <c r="Q16" s="116"/>
      <c r="R16" s="116"/>
      <c r="S16" s="116"/>
      <c r="T16" s="297">
        <f t="shared" si="3"/>
        <v>18735</v>
      </c>
    </row>
    <row r="17" spans="1:20" ht="22.5" customHeight="1">
      <c r="A17" s="296" t="s">
        <v>207</v>
      </c>
      <c r="B17" s="295" t="s">
        <v>468</v>
      </c>
      <c r="C17" s="180"/>
      <c r="D17" s="180"/>
      <c r="E17" s="181"/>
      <c r="F17" s="293"/>
      <c r="G17" s="172"/>
      <c r="H17" s="172"/>
      <c r="I17" s="172"/>
      <c r="J17" s="297">
        <f t="shared" si="2"/>
        <v>0</v>
      </c>
      <c r="K17" s="296" t="s">
        <v>207</v>
      </c>
      <c r="L17" s="295" t="s">
        <v>468</v>
      </c>
      <c r="M17" s="180"/>
      <c r="N17" s="180"/>
      <c r="O17" s="180"/>
      <c r="P17" s="300"/>
      <c r="Q17" s="116"/>
      <c r="R17" s="116"/>
      <c r="S17" s="116"/>
      <c r="T17" s="297">
        <f t="shared" si="3"/>
        <v>0</v>
      </c>
    </row>
    <row r="18" spans="1:20" ht="40.5" customHeight="1">
      <c r="A18" s="196" t="s">
        <v>447</v>
      </c>
      <c r="B18" s="179" t="s">
        <v>352</v>
      </c>
      <c r="C18" s="181">
        <f>C19+C20+C21</f>
        <v>0</v>
      </c>
      <c r="D18" s="181">
        <f aca="true" t="shared" si="8" ref="D18:I18">D19+D20+D21</f>
        <v>0</v>
      </c>
      <c r="E18" s="181">
        <f t="shared" si="8"/>
        <v>0</v>
      </c>
      <c r="F18" s="181">
        <f t="shared" si="8"/>
        <v>0</v>
      </c>
      <c r="G18" s="181">
        <f t="shared" si="8"/>
        <v>0</v>
      </c>
      <c r="H18" s="181">
        <f t="shared" si="8"/>
        <v>0</v>
      </c>
      <c r="I18" s="181">
        <f t="shared" si="8"/>
        <v>0</v>
      </c>
      <c r="J18" s="294">
        <f t="shared" si="2"/>
        <v>0</v>
      </c>
      <c r="K18" s="196" t="s">
        <v>447</v>
      </c>
      <c r="L18" s="179" t="s">
        <v>344</v>
      </c>
      <c r="M18" s="181">
        <f>M19+M20+M21</f>
        <v>41613</v>
      </c>
      <c r="N18" s="181">
        <f aca="true" t="shared" si="9" ref="N18:S18">N19+N20+N21</f>
        <v>0</v>
      </c>
      <c r="O18" s="181">
        <f t="shared" si="9"/>
        <v>0</v>
      </c>
      <c r="P18" s="181">
        <f t="shared" si="9"/>
        <v>1330</v>
      </c>
      <c r="Q18" s="181">
        <f t="shared" si="9"/>
        <v>0</v>
      </c>
      <c r="R18" s="181">
        <f t="shared" si="9"/>
        <v>0</v>
      </c>
      <c r="S18" s="181">
        <f t="shared" si="9"/>
        <v>0</v>
      </c>
      <c r="T18" s="294">
        <f t="shared" si="3"/>
        <v>42943</v>
      </c>
    </row>
    <row r="19" spans="1:20" ht="24" customHeight="1">
      <c r="A19" s="296" t="s">
        <v>135</v>
      </c>
      <c r="B19" s="295" t="s">
        <v>443</v>
      </c>
      <c r="C19" s="180"/>
      <c r="D19" s="180"/>
      <c r="E19" s="181"/>
      <c r="F19" s="293"/>
      <c r="G19" s="116"/>
      <c r="H19" s="116"/>
      <c r="I19" s="116"/>
      <c r="J19" s="297">
        <f t="shared" si="2"/>
        <v>0</v>
      </c>
      <c r="K19" s="296" t="s">
        <v>135</v>
      </c>
      <c r="L19" s="295" t="s">
        <v>443</v>
      </c>
      <c r="M19" s="180">
        <v>41503</v>
      </c>
      <c r="N19" s="180"/>
      <c r="O19" s="180"/>
      <c r="P19" s="300"/>
      <c r="Q19" s="116"/>
      <c r="R19" s="116"/>
      <c r="S19" s="116"/>
      <c r="T19" s="297">
        <f t="shared" si="3"/>
        <v>41503</v>
      </c>
    </row>
    <row r="20" spans="1:20" ht="24" customHeight="1">
      <c r="A20" s="296" t="s">
        <v>136</v>
      </c>
      <c r="B20" s="295" t="s">
        <v>444</v>
      </c>
      <c r="C20" s="180"/>
      <c r="D20" s="180"/>
      <c r="E20" s="181"/>
      <c r="F20" s="293"/>
      <c r="G20" s="116"/>
      <c r="H20" s="116"/>
      <c r="I20" s="116"/>
      <c r="J20" s="297">
        <f t="shared" si="2"/>
        <v>0</v>
      </c>
      <c r="K20" s="296" t="s">
        <v>136</v>
      </c>
      <c r="L20" s="295" t="s">
        <v>444</v>
      </c>
      <c r="M20" s="180">
        <v>110</v>
      </c>
      <c r="N20" s="180"/>
      <c r="O20" s="181"/>
      <c r="P20" s="300">
        <v>1330</v>
      </c>
      <c r="Q20" s="116"/>
      <c r="R20" s="116"/>
      <c r="S20" s="116"/>
      <c r="T20" s="297">
        <f t="shared" si="3"/>
        <v>1440</v>
      </c>
    </row>
    <row r="21" spans="1:20" ht="27" customHeight="1">
      <c r="A21" s="296" t="s">
        <v>207</v>
      </c>
      <c r="B21" s="295" t="s">
        <v>468</v>
      </c>
      <c r="C21" s="180"/>
      <c r="D21" s="180"/>
      <c r="E21" s="181"/>
      <c r="F21" s="293"/>
      <c r="G21" s="116"/>
      <c r="H21" s="116"/>
      <c r="I21" s="116"/>
      <c r="J21" s="297">
        <f t="shared" si="2"/>
        <v>0</v>
      </c>
      <c r="K21" s="296" t="s">
        <v>207</v>
      </c>
      <c r="L21" s="295" t="s">
        <v>468</v>
      </c>
      <c r="M21" s="180"/>
      <c r="N21" s="180"/>
      <c r="O21" s="181"/>
      <c r="P21" s="293"/>
      <c r="Q21" s="116"/>
      <c r="R21" s="116"/>
      <c r="S21" s="116"/>
      <c r="T21" s="297">
        <f t="shared" si="3"/>
        <v>0</v>
      </c>
    </row>
    <row r="22" spans="1:20" ht="33" customHeight="1">
      <c r="A22" s="196" t="s">
        <v>448</v>
      </c>
      <c r="B22" s="179" t="s">
        <v>449</v>
      </c>
      <c r="C22" s="181">
        <f>C23+C24+C25</f>
        <v>24930</v>
      </c>
      <c r="D22" s="181">
        <f aca="true" t="shared" si="10" ref="D22:I22">D23+D24+D25</f>
        <v>2410</v>
      </c>
      <c r="E22" s="181">
        <f t="shared" si="10"/>
        <v>25</v>
      </c>
      <c r="F22" s="181">
        <f t="shared" si="10"/>
        <v>15</v>
      </c>
      <c r="G22" s="181">
        <f t="shared" si="10"/>
        <v>0</v>
      </c>
      <c r="H22" s="181">
        <f t="shared" si="10"/>
        <v>36</v>
      </c>
      <c r="I22" s="181">
        <f t="shared" si="10"/>
        <v>158</v>
      </c>
      <c r="J22" s="294">
        <f t="shared" si="2"/>
        <v>27574</v>
      </c>
      <c r="K22" s="196" t="s">
        <v>448</v>
      </c>
      <c r="L22" s="179" t="s">
        <v>45</v>
      </c>
      <c r="M22" s="181">
        <f>M23+M24+M25</f>
        <v>137901</v>
      </c>
      <c r="N22" s="181">
        <f aca="true" t="shared" si="11" ref="N22:S22">N23+N24+N25</f>
        <v>0</v>
      </c>
      <c r="O22" s="181">
        <f t="shared" si="11"/>
        <v>0</v>
      </c>
      <c r="P22" s="181">
        <f t="shared" si="11"/>
        <v>0</v>
      </c>
      <c r="Q22" s="181">
        <f t="shared" si="11"/>
        <v>0</v>
      </c>
      <c r="R22" s="181">
        <f t="shared" si="11"/>
        <v>0</v>
      </c>
      <c r="S22" s="181">
        <f t="shared" si="11"/>
        <v>0</v>
      </c>
      <c r="T22" s="294">
        <f t="shared" si="3"/>
        <v>137901</v>
      </c>
    </row>
    <row r="23" spans="1:20" ht="22.5" customHeight="1">
      <c r="A23" s="296" t="s">
        <v>135</v>
      </c>
      <c r="B23" s="295" t="s">
        <v>443</v>
      </c>
      <c r="C23" s="180">
        <v>24930</v>
      </c>
      <c r="D23" s="180">
        <v>2410</v>
      </c>
      <c r="E23" s="180">
        <v>25</v>
      </c>
      <c r="F23" s="293"/>
      <c r="G23" s="116"/>
      <c r="H23" s="116">
        <v>36</v>
      </c>
      <c r="I23" s="116">
        <v>158</v>
      </c>
      <c r="J23" s="297">
        <f t="shared" si="2"/>
        <v>27559</v>
      </c>
      <c r="K23" s="296" t="s">
        <v>135</v>
      </c>
      <c r="L23" s="295" t="s">
        <v>443</v>
      </c>
      <c r="M23" s="180">
        <v>135782</v>
      </c>
      <c r="N23" s="180"/>
      <c r="O23" s="181"/>
      <c r="P23" s="293"/>
      <c r="Q23" s="116"/>
      <c r="R23" s="116"/>
      <c r="S23" s="116"/>
      <c r="T23" s="297">
        <f t="shared" si="3"/>
        <v>135782</v>
      </c>
    </row>
    <row r="24" spans="1:20" ht="24" customHeight="1">
      <c r="A24" s="296" t="s">
        <v>136</v>
      </c>
      <c r="B24" s="295" t="s">
        <v>444</v>
      </c>
      <c r="C24" s="180"/>
      <c r="D24" s="180"/>
      <c r="E24" s="180"/>
      <c r="F24" s="300">
        <v>15</v>
      </c>
      <c r="G24" s="116"/>
      <c r="H24" s="116"/>
      <c r="I24" s="116"/>
      <c r="J24" s="297">
        <f t="shared" si="2"/>
        <v>15</v>
      </c>
      <c r="K24" s="296" t="s">
        <v>136</v>
      </c>
      <c r="L24" s="295" t="s">
        <v>444</v>
      </c>
      <c r="M24" s="180">
        <v>2119</v>
      </c>
      <c r="N24" s="180"/>
      <c r="O24" s="181"/>
      <c r="P24" s="293"/>
      <c r="Q24" s="116"/>
      <c r="R24" s="116"/>
      <c r="S24" s="116"/>
      <c r="T24" s="297">
        <f t="shared" si="3"/>
        <v>2119</v>
      </c>
    </row>
    <row r="25" spans="1:20" ht="21" customHeight="1">
      <c r="A25" s="296" t="s">
        <v>207</v>
      </c>
      <c r="B25" s="295" t="s">
        <v>468</v>
      </c>
      <c r="C25" s="116"/>
      <c r="D25" s="116"/>
      <c r="E25" s="116"/>
      <c r="F25" s="116"/>
      <c r="G25" s="116"/>
      <c r="H25" s="116"/>
      <c r="I25" s="116"/>
      <c r="J25" s="297">
        <f t="shared" si="2"/>
        <v>0</v>
      </c>
      <c r="K25" s="296" t="s">
        <v>207</v>
      </c>
      <c r="L25" s="295" t="s">
        <v>468</v>
      </c>
      <c r="M25" s="116"/>
      <c r="N25" s="116"/>
      <c r="O25" s="116"/>
      <c r="P25" s="116"/>
      <c r="Q25" s="116"/>
      <c r="R25" s="116"/>
      <c r="S25" s="116"/>
      <c r="T25" s="297">
        <f t="shared" si="3"/>
        <v>0</v>
      </c>
    </row>
    <row r="26" spans="1:20" ht="38.25" customHeight="1">
      <c r="A26" s="493"/>
      <c r="B26" s="494"/>
      <c r="C26" s="494"/>
      <c r="D26" s="494"/>
      <c r="E26" s="494"/>
      <c r="F26" s="494"/>
      <c r="G26" s="494"/>
      <c r="H26" s="494"/>
      <c r="I26" s="494"/>
      <c r="J26" s="495"/>
      <c r="K26" s="196" t="s">
        <v>57</v>
      </c>
      <c r="L26" s="179" t="s">
        <v>462</v>
      </c>
      <c r="M26" s="172">
        <f>M27+M28+M29</f>
        <v>2977</v>
      </c>
      <c r="N26" s="172">
        <f aca="true" t="shared" si="12" ref="N26:S26">N27+N28+N29</f>
        <v>0</v>
      </c>
      <c r="O26" s="172">
        <f t="shared" si="12"/>
        <v>0</v>
      </c>
      <c r="P26" s="172">
        <f t="shared" si="12"/>
        <v>0</v>
      </c>
      <c r="Q26" s="172">
        <f t="shared" si="12"/>
        <v>0</v>
      </c>
      <c r="R26" s="172">
        <f t="shared" si="12"/>
        <v>0</v>
      </c>
      <c r="S26" s="172">
        <f t="shared" si="12"/>
        <v>0</v>
      </c>
      <c r="T26" s="294">
        <f t="shared" si="3"/>
        <v>2977</v>
      </c>
    </row>
    <row r="27" spans="1:20" ht="21" customHeight="1">
      <c r="A27" s="496"/>
      <c r="B27" s="497"/>
      <c r="C27" s="497"/>
      <c r="D27" s="497"/>
      <c r="E27" s="497"/>
      <c r="F27" s="497"/>
      <c r="G27" s="497"/>
      <c r="H27" s="497"/>
      <c r="I27" s="497"/>
      <c r="J27" s="498"/>
      <c r="K27" s="296" t="s">
        <v>135</v>
      </c>
      <c r="L27" s="295" t="s">
        <v>443</v>
      </c>
      <c r="M27" s="116">
        <v>2977</v>
      </c>
      <c r="N27" s="116"/>
      <c r="O27" s="116"/>
      <c r="P27" s="116"/>
      <c r="Q27" s="116"/>
      <c r="R27" s="116"/>
      <c r="S27" s="116"/>
      <c r="T27" s="297">
        <f t="shared" si="3"/>
        <v>2977</v>
      </c>
    </row>
    <row r="28" spans="1:20" ht="21" customHeight="1">
      <c r="A28" s="496"/>
      <c r="B28" s="497"/>
      <c r="C28" s="497"/>
      <c r="D28" s="497"/>
      <c r="E28" s="497"/>
      <c r="F28" s="497"/>
      <c r="G28" s="497"/>
      <c r="H28" s="497"/>
      <c r="I28" s="497"/>
      <c r="J28" s="498"/>
      <c r="K28" s="296" t="s">
        <v>136</v>
      </c>
      <c r="L28" s="295" t="s">
        <v>444</v>
      </c>
      <c r="M28" s="116"/>
      <c r="N28" s="116"/>
      <c r="O28" s="116"/>
      <c r="P28" s="116"/>
      <c r="Q28" s="116"/>
      <c r="R28" s="116"/>
      <c r="S28" s="116"/>
      <c r="T28" s="297">
        <f t="shared" si="3"/>
        <v>0</v>
      </c>
    </row>
    <row r="29" spans="1:20" ht="21" customHeight="1">
      <c r="A29" s="499"/>
      <c r="B29" s="500"/>
      <c r="C29" s="500"/>
      <c r="D29" s="500"/>
      <c r="E29" s="500"/>
      <c r="F29" s="500"/>
      <c r="G29" s="500"/>
      <c r="H29" s="500"/>
      <c r="I29" s="500"/>
      <c r="J29" s="501"/>
      <c r="K29" s="296" t="s">
        <v>207</v>
      </c>
      <c r="L29" s="295" t="s">
        <v>468</v>
      </c>
      <c r="M29" s="116"/>
      <c r="N29" s="116"/>
      <c r="O29" s="116"/>
      <c r="P29" s="116"/>
      <c r="Q29" s="116"/>
      <c r="R29" s="116"/>
      <c r="S29" s="116"/>
      <c r="T29" s="297">
        <f t="shared" si="3"/>
        <v>0</v>
      </c>
    </row>
    <row r="30" spans="1:20" ht="31.5" customHeight="1">
      <c r="A30" s="113" t="s">
        <v>51</v>
      </c>
      <c r="B30" s="132" t="s">
        <v>455</v>
      </c>
      <c r="C30" s="294">
        <f>C6+C10+C14+C18+C22</f>
        <v>822851</v>
      </c>
      <c r="D30" s="294">
        <f aca="true" t="shared" si="13" ref="D30:I30">D6+D10+D14+D18+D22</f>
        <v>5740</v>
      </c>
      <c r="E30" s="294">
        <f t="shared" si="13"/>
        <v>25</v>
      </c>
      <c r="F30" s="294">
        <f t="shared" si="13"/>
        <v>14803</v>
      </c>
      <c r="G30" s="294">
        <f t="shared" si="13"/>
        <v>0</v>
      </c>
      <c r="H30" s="294">
        <f t="shared" si="13"/>
        <v>3268</v>
      </c>
      <c r="I30" s="294">
        <f t="shared" si="13"/>
        <v>33901</v>
      </c>
      <c r="J30" s="294">
        <f>C30+D30+E30+F30+G30+H30+I30</f>
        <v>880588</v>
      </c>
      <c r="K30" s="113" t="s">
        <v>463</v>
      </c>
      <c r="L30" s="132" t="s">
        <v>460</v>
      </c>
      <c r="M30" s="191">
        <f>M6+M10+M14+M18+M22+M26</f>
        <v>495476</v>
      </c>
      <c r="N30" s="191">
        <f aca="true" t="shared" si="14" ref="N30:S30">N6+N10+N14+N18+N22+N26</f>
        <v>121505</v>
      </c>
      <c r="O30" s="191">
        <f t="shared" si="14"/>
        <v>99198</v>
      </c>
      <c r="P30" s="191">
        <f t="shared" si="14"/>
        <v>44966</v>
      </c>
      <c r="Q30" s="191">
        <f t="shared" si="14"/>
        <v>0</v>
      </c>
      <c r="R30" s="191">
        <f t="shared" si="14"/>
        <v>27811</v>
      </c>
      <c r="S30" s="191">
        <f t="shared" si="14"/>
        <v>91632</v>
      </c>
      <c r="T30" s="294">
        <f t="shared" si="3"/>
        <v>880588</v>
      </c>
    </row>
    <row r="31" spans="1:20" ht="25.5" customHeight="1">
      <c r="A31" s="299" t="s">
        <v>135</v>
      </c>
      <c r="B31" s="298" t="s">
        <v>443</v>
      </c>
      <c r="C31" s="302">
        <f aca="true" t="shared" si="15" ref="C31:I33">C7+C11+C15+C19+C23</f>
        <v>792144</v>
      </c>
      <c r="D31" s="302">
        <f t="shared" si="15"/>
        <v>5740</v>
      </c>
      <c r="E31" s="302">
        <f t="shared" si="15"/>
        <v>25</v>
      </c>
      <c r="F31" s="302">
        <f t="shared" si="15"/>
        <v>0</v>
      </c>
      <c r="G31" s="302">
        <f t="shared" si="15"/>
        <v>0</v>
      </c>
      <c r="H31" s="302">
        <f t="shared" si="15"/>
        <v>3268</v>
      </c>
      <c r="I31" s="302">
        <f t="shared" si="15"/>
        <v>33901</v>
      </c>
      <c r="J31" s="302">
        <f aca="true" t="shared" si="16" ref="J31:J49">C31+D31+E31+F31+G31+H31+I31</f>
        <v>835078</v>
      </c>
      <c r="K31" s="299" t="s">
        <v>135</v>
      </c>
      <c r="L31" s="298" t="s">
        <v>443</v>
      </c>
      <c r="M31" s="301">
        <f aca="true" t="shared" si="17" ref="M31:S33">M7+M11+M15+M19+M23+M27</f>
        <v>493247</v>
      </c>
      <c r="N31" s="301">
        <f t="shared" si="17"/>
        <v>121505</v>
      </c>
      <c r="O31" s="301">
        <f t="shared" si="17"/>
        <v>99198</v>
      </c>
      <c r="P31" s="301">
        <f t="shared" si="17"/>
        <v>0</v>
      </c>
      <c r="Q31" s="301">
        <f t="shared" si="17"/>
        <v>0</v>
      </c>
      <c r="R31" s="301">
        <f t="shared" si="17"/>
        <v>27811</v>
      </c>
      <c r="S31" s="301">
        <f t="shared" si="17"/>
        <v>91632</v>
      </c>
      <c r="T31" s="302">
        <f t="shared" si="3"/>
        <v>833393</v>
      </c>
    </row>
    <row r="32" spans="1:20" ht="24" customHeight="1">
      <c r="A32" s="299" t="s">
        <v>136</v>
      </c>
      <c r="B32" s="298" t="s">
        <v>444</v>
      </c>
      <c r="C32" s="302">
        <f t="shared" si="15"/>
        <v>30707</v>
      </c>
      <c r="D32" s="302">
        <f t="shared" si="15"/>
        <v>0</v>
      </c>
      <c r="E32" s="302">
        <f t="shared" si="15"/>
        <v>0</v>
      </c>
      <c r="F32" s="302">
        <f t="shared" si="15"/>
        <v>14803</v>
      </c>
      <c r="G32" s="302">
        <f t="shared" si="15"/>
        <v>0</v>
      </c>
      <c r="H32" s="302">
        <f t="shared" si="15"/>
        <v>0</v>
      </c>
      <c r="I32" s="302">
        <f t="shared" si="15"/>
        <v>0</v>
      </c>
      <c r="J32" s="302">
        <f t="shared" si="16"/>
        <v>45510</v>
      </c>
      <c r="K32" s="299" t="s">
        <v>136</v>
      </c>
      <c r="L32" s="298" t="s">
        <v>444</v>
      </c>
      <c r="M32" s="301">
        <f t="shared" si="17"/>
        <v>2229</v>
      </c>
      <c r="N32" s="301">
        <f t="shared" si="17"/>
        <v>0</v>
      </c>
      <c r="O32" s="301">
        <f t="shared" si="17"/>
        <v>0</v>
      </c>
      <c r="P32" s="301">
        <f t="shared" si="17"/>
        <v>44966</v>
      </c>
      <c r="Q32" s="301">
        <f t="shared" si="17"/>
        <v>0</v>
      </c>
      <c r="R32" s="301">
        <f t="shared" si="17"/>
        <v>0</v>
      </c>
      <c r="S32" s="301">
        <f t="shared" si="17"/>
        <v>0</v>
      </c>
      <c r="T32" s="302">
        <f t="shared" si="3"/>
        <v>47195</v>
      </c>
    </row>
    <row r="33" spans="1:20" ht="23.25" customHeight="1">
      <c r="A33" s="299" t="s">
        <v>207</v>
      </c>
      <c r="B33" s="298" t="s">
        <v>468</v>
      </c>
      <c r="C33" s="302">
        <f t="shared" si="15"/>
        <v>0</v>
      </c>
      <c r="D33" s="302">
        <f t="shared" si="15"/>
        <v>0</v>
      </c>
      <c r="E33" s="302">
        <f t="shared" si="15"/>
        <v>0</v>
      </c>
      <c r="F33" s="302">
        <f t="shared" si="15"/>
        <v>0</v>
      </c>
      <c r="G33" s="302">
        <f t="shared" si="15"/>
        <v>0</v>
      </c>
      <c r="H33" s="302">
        <f t="shared" si="15"/>
        <v>0</v>
      </c>
      <c r="I33" s="302">
        <f t="shared" si="15"/>
        <v>0</v>
      </c>
      <c r="J33" s="302">
        <f t="shared" si="16"/>
        <v>0</v>
      </c>
      <c r="K33" s="299" t="s">
        <v>207</v>
      </c>
      <c r="L33" s="298" t="s">
        <v>468</v>
      </c>
      <c r="M33" s="301">
        <f t="shared" si="17"/>
        <v>0</v>
      </c>
      <c r="N33" s="301">
        <f t="shared" si="17"/>
        <v>0</v>
      </c>
      <c r="O33" s="301">
        <f t="shared" si="17"/>
        <v>0</v>
      </c>
      <c r="P33" s="301">
        <f t="shared" si="17"/>
        <v>0</v>
      </c>
      <c r="Q33" s="301">
        <f t="shared" si="17"/>
        <v>0</v>
      </c>
      <c r="R33" s="301">
        <f t="shared" si="17"/>
        <v>0</v>
      </c>
      <c r="S33" s="301">
        <f t="shared" si="17"/>
        <v>0</v>
      </c>
      <c r="T33" s="302">
        <f t="shared" si="3"/>
        <v>0</v>
      </c>
    </row>
    <row r="34" spans="1:20" ht="34.5" customHeight="1">
      <c r="A34" s="196" t="s">
        <v>53</v>
      </c>
      <c r="B34" s="179" t="s">
        <v>251</v>
      </c>
      <c r="C34" s="181">
        <f>C35+C36+C37</f>
        <v>20900</v>
      </c>
      <c r="D34" s="181">
        <f aca="true" t="shared" si="18" ref="D34:I34">D35+D36+D37</f>
        <v>0</v>
      </c>
      <c r="E34" s="181">
        <f t="shared" si="18"/>
        <v>0</v>
      </c>
      <c r="F34" s="181">
        <f t="shared" si="18"/>
        <v>0</v>
      </c>
      <c r="G34" s="181">
        <f t="shared" si="18"/>
        <v>0</v>
      </c>
      <c r="H34" s="181">
        <f t="shared" si="18"/>
        <v>0</v>
      </c>
      <c r="I34" s="181">
        <f t="shared" si="18"/>
        <v>0</v>
      </c>
      <c r="J34" s="294">
        <f t="shared" si="16"/>
        <v>20900</v>
      </c>
      <c r="K34" s="196" t="s">
        <v>53</v>
      </c>
      <c r="L34" s="179" t="s">
        <v>461</v>
      </c>
      <c r="M34" s="172">
        <f>M35+M36+M37</f>
        <v>6176</v>
      </c>
      <c r="N34" s="172">
        <f aca="true" t="shared" si="19" ref="N34:S34">N35+N36+N37</f>
        <v>0</v>
      </c>
      <c r="O34" s="172">
        <f t="shared" si="19"/>
        <v>0</v>
      </c>
      <c r="P34" s="172">
        <f t="shared" si="19"/>
        <v>0</v>
      </c>
      <c r="Q34" s="172">
        <f t="shared" si="19"/>
        <v>0</v>
      </c>
      <c r="R34" s="172">
        <f t="shared" si="19"/>
        <v>0</v>
      </c>
      <c r="S34" s="172">
        <f t="shared" si="19"/>
        <v>0</v>
      </c>
      <c r="T34" s="294">
        <f t="shared" si="3"/>
        <v>6176</v>
      </c>
    </row>
    <row r="35" spans="1:20" ht="24" customHeight="1">
      <c r="A35" s="296" t="s">
        <v>135</v>
      </c>
      <c r="B35" s="295" t="s">
        <v>443</v>
      </c>
      <c r="C35" s="180">
        <v>20900</v>
      </c>
      <c r="D35" s="180"/>
      <c r="E35" s="180"/>
      <c r="F35" s="180"/>
      <c r="G35" s="180"/>
      <c r="H35" s="180"/>
      <c r="I35" s="180"/>
      <c r="J35" s="297">
        <f t="shared" si="16"/>
        <v>20900</v>
      </c>
      <c r="K35" s="296" t="s">
        <v>135</v>
      </c>
      <c r="L35" s="295" t="s">
        <v>443</v>
      </c>
      <c r="M35" s="116">
        <v>6176</v>
      </c>
      <c r="N35" s="116"/>
      <c r="O35" s="116"/>
      <c r="P35" s="116"/>
      <c r="Q35" s="116"/>
      <c r="R35" s="116"/>
      <c r="S35" s="116"/>
      <c r="T35" s="294">
        <f t="shared" si="3"/>
        <v>6176</v>
      </c>
    </row>
    <row r="36" spans="1:20" ht="21.75" customHeight="1">
      <c r="A36" s="296" t="s">
        <v>136</v>
      </c>
      <c r="B36" s="295" t="s">
        <v>444</v>
      </c>
      <c r="C36" s="180"/>
      <c r="D36" s="180"/>
      <c r="E36" s="180"/>
      <c r="F36" s="180"/>
      <c r="G36" s="180"/>
      <c r="H36" s="180"/>
      <c r="I36" s="180"/>
      <c r="J36" s="297">
        <f t="shared" si="16"/>
        <v>0</v>
      </c>
      <c r="K36" s="296" t="s">
        <v>136</v>
      </c>
      <c r="L36" s="295" t="s">
        <v>444</v>
      </c>
      <c r="M36" s="116"/>
      <c r="N36" s="116"/>
      <c r="O36" s="116"/>
      <c r="P36" s="116"/>
      <c r="Q36" s="116"/>
      <c r="R36" s="116"/>
      <c r="S36" s="116"/>
      <c r="T36" s="294">
        <f t="shared" si="3"/>
        <v>0</v>
      </c>
    </row>
    <row r="37" spans="1:20" ht="23.25" customHeight="1">
      <c r="A37" s="296" t="s">
        <v>207</v>
      </c>
      <c r="B37" s="295" t="s">
        <v>468</v>
      </c>
      <c r="C37" s="180"/>
      <c r="D37" s="180"/>
      <c r="E37" s="180"/>
      <c r="F37" s="180"/>
      <c r="G37" s="180"/>
      <c r="H37" s="180"/>
      <c r="I37" s="180"/>
      <c r="J37" s="297">
        <f t="shared" si="16"/>
        <v>0</v>
      </c>
      <c r="K37" s="296" t="s">
        <v>207</v>
      </c>
      <c r="L37" s="295" t="s">
        <v>468</v>
      </c>
      <c r="M37" s="116"/>
      <c r="N37" s="116"/>
      <c r="O37" s="116"/>
      <c r="P37" s="116"/>
      <c r="Q37" s="116"/>
      <c r="R37" s="116"/>
      <c r="S37" s="116"/>
      <c r="T37" s="294">
        <f t="shared" si="3"/>
        <v>0</v>
      </c>
    </row>
    <row r="38" spans="1:20" ht="40.5" customHeight="1">
      <c r="A38" s="196" t="s">
        <v>54</v>
      </c>
      <c r="B38" s="179" t="s">
        <v>369</v>
      </c>
      <c r="C38" s="181">
        <f>C39+C40+C41</f>
        <v>391812</v>
      </c>
      <c r="D38" s="181">
        <f aca="true" t="shared" si="20" ref="D38:I38">D39+D40+D41</f>
        <v>0</v>
      </c>
      <c r="E38" s="181">
        <f t="shared" si="20"/>
        <v>0</v>
      </c>
      <c r="F38" s="181">
        <f t="shared" si="20"/>
        <v>0</v>
      </c>
      <c r="G38" s="181">
        <f t="shared" si="20"/>
        <v>0</v>
      </c>
      <c r="H38" s="181">
        <f t="shared" si="20"/>
        <v>0</v>
      </c>
      <c r="I38" s="181">
        <f t="shared" si="20"/>
        <v>0</v>
      </c>
      <c r="J38" s="294">
        <f t="shared" si="16"/>
        <v>391812</v>
      </c>
      <c r="K38" s="196" t="s">
        <v>54</v>
      </c>
      <c r="L38" s="179" t="s">
        <v>254</v>
      </c>
      <c r="M38" s="172">
        <f>M39+M40+M41</f>
        <v>0</v>
      </c>
      <c r="N38" s="172">
        <f aca="true" t="shared" si="21" ref="N38:S38">N39+N40+N41</f>
        <v>0</v>
      </c>
      <c r="O38" s="172">
        <f t="shared" si="21"/>
        <v>0</v>
      </c>
      <c r="P38" s="172">
        <f t="shared" si="21"/>
        <v>0</v>
      </c>
      <c r="Q38" s="172">
        <f t="shared" si="21"/>
        <v>0</v>
      </c>
      <c r="R38" s="172">
        <f t="shared" si="21"/>
        <v>0</v>
      </c>
      <c r="S38" s="172">
        <f t="shared" si="21"/>
        <v>0</v>
      </c>
      <c r="T38" s="294">
        <f t="shared" si="3"/>
        <v>0</v>
      </c>
    </row>
    <row r="39" spans="1:20" ht="28.5" customHeight="1">
      <c r="A39" s="296" t="s">
        <v>135</v>
      </c>
      <c r="B39" s="295" t="s">
        <v>443</v>
      </c>
      <c r="C39" s="180">
        <v>391812</v>
      </c>
      <c r="D39" s="180"/>
      <c r="E39" s="180"/>
      <c r="F39" s="180"/>
      <c r="G39" s="180"/>
      <c r="H39" s="180"/>
      <c r="I39" s="180"/>
      <c r="J39" s="297">
        <f t="shared" si="16"/>
        <v>391812</v>
      </c>
      <c r="K39" s="296" t="s">
        <v>135</v>
      </c>
      <c r="L39" s="295" t="s">
        <v>443</v>
      </c>
      <c r="M39" s="116"/>
      <c r="N39" s="116"/>
      <c r="O39" s="116"/>
      <c r="P39" s="116"/>
      <c r="Q39" s="116"/>
      <c r="R39" s="116"/>
      <c r="S39" s="116"/>
      <c r="T39" s="294">
        <f t="shared" si="3"/>
        <v>0</v>
      </c>
    </row>
    <row r="40" spans="1:20" ht="24" customHeight="1">
      <c r="A40" s="296" t="s">
        <v>136</v>
      </c>
      <c r="B40" s="295" t="s">
        <v>444</v>
      </c>
      <c r="C40" s="180"/>
      <c r="D40" s="180"/>
      <c r="E40" s="180"/>
      <c r="F40" s="180"/>
      <c r="G40" s="180"/>
      <c r="H40" s="180"/>
      <c r="I40" s="180"/>
      <c r="J40" s="297">
        <f t="shared" si="16"/>
        <v>0</v>
      </c>
      <c r="K40" s="296" t="s">
        <v>136</v>
      </c>
      <c r="L40" s="295" t="s">
        <v>444</v>
      </c>
      <c r="M40" s="116"/>
      <c r="N40" s="116"/>
      <c r="O40" s="116"/>
      <c r="P40" s="116"/>
      <c r="Q40" s="116"/>
      <c r="R40" s="116"/>
      <c r="S40" s="116"/>
      <c r="T40" s="294">
        <f t="shared" si="3"/>
        <v>0</v>
      </c>
    </row>
    <row r="41" spans="1:20" ht="25.5" customHeight="1">
      <c r="A41" s="296" t="s">
        <v>207</v>
      </c>
      <c r="B41" s="295" t="s">
        <v>468</v>
      </c>
      <c r="C41" s="180"/>
      <c r="D41" s="180"/>
      <c r="E41" s="180"/>
      <c r="F41" s="180"/>
      <c r="G41" s="180"/>
      <c r="H41" s="180"/>
      <c r="I41" s="180"/>
      <c r="J41" s="297">
        <f t="shared" si="16"/>
        <v>0</v>
      </c>
      <c r="K41" s="296" t="s">
        <v>207</v>
      </c>
      <c r="L41" s="295" t="s">
        <v>468</v>
      </c>
      <c r="M41" s="116"/>
      <c r="N41" s="116"/>
      <c r="O41" s="116"/>
      <c r="P41" s="116"/>
      <c r="Q41" s="116"/>
      <c r="R41" s="116"/>
      <c r="S41" s="116"/>
      <c r="T41" s="294">
        <f t="shared" si="3"/>
        <v>0</v>
      </c>
    </row>
    <row r="42" spans="1:20" ht="48" customHeight="1">
      <c r="A42" s="196" t="s">
        <v>55</v>
      </c>
      <c r="B42" s="179" t="s">
        <v>451</v>
      </c>
      <c r="C42" s="181">
        <f>C43+C44+C45</f>
        <v>0</v>
      </c>
      <c r="D42" s="181">
        <f aca="true" t="shared" si="22" ref="D42:I42">D43+D44+D45</f>
        <v>0</v>
      </c>
      <c r="E42" s="181">
        <f t="shared" si="22"/>
        <v>0</v>
      </c>
      <c r="F42" s="181">
        <f t="shared" si="22"/>
        <v>0</v>
      </c>
      <c r="G42" s="181">
        <f t="shared" si="22"/>
        <v>0</v>
      </c>
      <c r="H42" s="181">
        <f t="shared" si="22"/>
        <v>0</v>
      </c>
      <c r="I42" s="181">
        <f t="shared" si="22"/>
        <v>0</v>
      </c>
      <c r="J42" s="294">
        <f t="shared" si="16"/>
        <v>0</v>
      </c>
      <c r="K42" s="196" t="s">
        <v>55</v>
      </c>
      <c r="L42" s="179" t="s">
        <v>255</v>
      </c>
      <c r="M42" s="172">
        <f>M43+M44+M45</f>
        <v>352873</v>
      </c>
      <c r="N42" s="172">
        <f aca="true" t="shared" si="23" ref="N42:S42">N43+N44+N45</f>
        <v>0</v>
      </c>
      <c r="O42" s="172">
        <f t="shared" si="23"/>
        <v>0</v>
      </c>
      <c r="P42" s="172">
        <f t="shared" si="23"/>
        <v>0</v>
      </c>
      <c r="Q42" s="172">
        <f t="shared" si="23"/>
        <v>0</v>
      </c>
      <c r="R42" s="172">
        <f t="shared" si="23"/>
        <v>0</v>
      </c>
      <c r="S42" s="172">
        <f t="shared" si="23"/>
        <v>0</v>
      </c>
      <c r="T42" s="294">
        <f t="shared" si="3"/>
        <v>352873</v>
      </c>
    </row>
    <row r="43" spans="1:20" ht="25.5" customHeight="1">
      <c r="A43" s="296" t="s">
        <v>135</v>
      </c>
      <c r="B43" s="295" t="s">
        <v>443</v>
      </c>
      <c r="C43" s="180"/>
      <c r="D43" s="180"/>
      <c r="E43" s="180"/>
      <c r="F43" s="180"/>
      <c r="G43" s="180"/>
      <c r="H43" s="180"/>
      <c r="I43" s="180"/>
      <c r="J43" s="297">
        <f t="shared" si="16"/>
        <v>0</v>
      </c>
      <c r="K43" s="296" t="s">
        <v>135</v>
      </c>
      <c r="L43" s="295" t="s">
        <v>443</v>
      </c>
      <c r="M43" s="116">
        <v>352873</v>
      </c>
      <c r="N43" s="116"/>
      <c r="O43" s="116"/>
      <c r="P43" s="116"/>
      <c r="Q43" s="116"/>
      <c r="R43" s="116"/>
      <c r="S43" s="116"/>
      <c r="T43" s="294">
        <f t="shared" si="3"/>
        <v>352873</v>
      </c>
    </row>
    <row r="44" spans="1:20" ht="24.75" customHeight="1">
      <c r="A44" s="296" t="s">
        <v>136</v>
      </c>
      <c r="B44" s="295" t="s">
        <v>444</v>
      </c>
      <c r="C44" s="180"/>
      <c r="D44" s="180"/>
      <c r="E44" s="180"/>
      <c r="F44" s="180"/>
      <c r="G44" s="180"/>
      <c r="H44" s="180"/>
      <c r="I44" s="180"/>
      <c r="J44" s="297">
        <f t="shared" si="16"/>
        <v>0</v>
      </c>
      <c r="K44" s="296" t="s">
        <v>136</v>
      </c>
      <c r="L44" s="295" t="s">
        <v>444</v>
      </c>
      <c r="M44" s="116"/>
      <c r="N44" s="116"/>
      <c r="O44" s="116"/>
      <c r="P44" s="116"/>
      <c r="Q44" s="116"/>
      <c r="R44" s="116"/>
      <c r="S44" s="116"/>
      <c r="T44" s="294">
        <f t="shared" si="3"/>
        <v>0</v>
      </c>
    </row>
    <row r="45" spans="1:20" ht="27" customHeight="1">
      <c r="A45" s="296" t="s">
        <v>207</v>
      </c>
      <c r="B45" s="295" t="s">
        <v>468</v>
      </c>
      <c r="C45" s="180"/>
      <c r="D45" s="180"/>
      <c r="E45" s="180"/>
      <c r="F45" s="180"/>
      <c r="G45" s="180"/>
      <c r="H45" s="180"/>
      <c r="I45" s="180"/>
      <c r="J45" s="297">
        <f t="shared" si="16"/>
        <v>0</v>
      </c>
      <c r="K45" s="296" t="s">
        <v>207</v>
      </c>
      <c r="L45" s="295" t="s">
        <v>468</v>
      </c>
      <c r="M45" s="116"/>
      <c r="N45" s="116"/>
      <c r="O45" s="116"/>
      <c r="P45" s="116"/>
      <c r="Q45" s="116"/>
      <c r="R45" s="116"/>
      <c r="S45" s="116"/>
      <c r="T45" s="294">
        <f t="shared" si="3"/>
        <v>0</v>
      </c>
    </row>
    <row r="46" spans="1:20" ht="35.25" customHeight="1">
      <c r="A46" s="196" t="s">
        <v>56</v>
      </c>
      <c r="B46" s="179" t="s">
        <v>452</v>
      </c>
      <c r="C46" s="181">
        <f>C47+C48+C49</f>
        <v>36219</v>
      </c>
      <c r="D46" s="181">
        <f aca="true" t="shared" si="24" ref="D46:I46">D47+D48+D49</f>
        <v>0</v>
      </c>
      <c r="E46" s="181">
        <f t="shared" si="24"/>
        <v>0</v>
      </c>
      <c r="F46" s="181">
        <f t="shared" si="24"/>
        <v>0</v>
      </c>
      <c r="G46" s="181">
        <f t="shared" si="24"/>
        <v>0</v>
      </c>
      <c r="H46" s="181">
        <f t="shared" si="24"/>
        <v>0</v>
      </c>
      <c r="I46" s="181">
        <f t="shared" si="24"/>
        <v>0</v>
      </c>
      <c r="J46" s="294">
        <f t="shared" si="16"/>
        <v>36219</v>
      </c>
      <c r="K46" s="196" t="s">
        <v>56</v>
      </c>
      <c r="L46" s="179" t="s">
        <v>366</v>
      </c>
      <c r="M46" s="172">
        <f>M47+M48+M49</f>
        <v>21289</v>
      </c>
      <c r="N46" s="172">
        <f aca="true" t="shared" si="25" ref="N46:S46">N47+N48+N49</f>
        <v>0</v>
      </c>
      <c r="O46" s="172">
        <f t="shared" si="25"/>
        <v>0</v>
      </c>
      <c r="P46" s="172">
        <f t="shared" si="25"/>
        <v>0</v>
      </c>
      <c r="Q46" s="172">
        <f t="shared" si="25"/>
        <v>0</v>
      </c>
      <c r="R46" s="172">
        <f t="shared" si="25"/>
        <v>0</v>
      </c>
      <c r="S46" s="172">
        <f t="shared" si="25"/>
        <v>0</v>
      </c>
      <c r="T46" s="294">
        <f t="shared" si="3"/>
        <v>21289</v>
      </c>
    </row>
    <row r="47" spans="1:20" ht="24.75" customHeight="1">
      <c r="A47" s="296" t="s">
        <v>135</v>
      </c>
      <c r="B47" s="295" t="s">
        <v>443</v>
      </c>
      <c r="C47" s="180">
        <v>36219</v>
      </c>
      <c r="D47" s="180"/>
      <c r="E47" s="180"/>
      <c r="F47" s="180"/>
      <c r="G47" s="180"/>
      <c r="H47" s="180"/>
      <c r="I47" s="180"/>
      <c r="J47" s="297">
        <f t="shared" si="16"/>
        <v>36219</v>
      </c>
      <c r="K47" s="296" t="s">
        <v>135</v>
      </c>
      <c r="L47" s="295" t="s">
        <v>443</v>
      </c>
      <c r="M47" s="116">
        <v>21289</v>
      </c>
      <c r="N47" s="116"/>
      <c r="O47" s="116"/>
      <c r="P47" s="116"/>
      <c r="Q47" s="116"/>
      <c r="R47" s="116"/>
      <c r="S47" s="116"/>
      <c r="T47" s="294">
        <f t="shared" si="3"/>
        <v>21289</v>
      </c>
    </row>
    <row r="48" spans="1:20" ht="24" customHeight="1">
      <c r="A48" s="296" t="s">
        <v>136</v>
      </c>
      <c r="B48" s="295" t="s">
        <v>444</v>
      </c>
      <c r="C48" s="180"/>
      <c r="D48" s="180"/>
      <c r="E48" s="180"/>
      <c r="F48" s="180"/>
      <c r="G48" s="180"/>
      <c r="H48" s="180"/>
      <c r="I48" s="180"/>
      <c r="J48" s="297">
        <f t="shared" si="16"/>
        <v>0</v>
      </c>
      <c r="K48" s="296" t="s">
        <v>136</v>
      </c>
      <c r="L48" s="295" t="s">
        <v>444</v>
      </c>
      <c r="M48" s="116"/>
      <c r="N48" s="116"/>
      <c r="O48" s="116"/>
      <c r="P48" s="116"/>
      <c r="Q48" s="116"/>
      <c r="R48" s="116"/>
      <c r="S48" s="116"/>
      <c r="T48" s="294">
        <f t="shared" si="3"/>
        <v>0</v>
      </c>
    </row>
    <row r="49" spans="1:20" ht="27" customHeight="1">
      <c r="A49" s="296" t="s">
        <v>207</v>
      </c>
      <c r="B49" s="295" t="s">
        <v>468</v>
      </c>
      <c r="C49" s="180"/>
      <c r="D49" s="180"/>
      <c r="E49" s="180"/>
      <c r="F49" s="180"/>
      <c r="G49" s="180"/>
      <c r="H49" s="180"/>
      <c r="I49" s="180"/>
      <c r="J49" s="297">
        <f t="shared" si="16"/>
        <v>0</v>
      </c>
      <c r="K49" s="296" t="s">
        <v>207</v>
      </c>
      <c r="L49" s="295" t="s">
        <v>468</v>
      </c>
      <c r="M49" s="116"/>
      <c r="N49" s="116"/>
      <c r="O49" s="116"/>
      <c r="P49" s="116"/>
      <c r="Q49" s="116"/>
      <c r="R49" s="116"/>
      <c r="S49" s="116"/>
      <c r="T49" s="294">
        <f t="shared" si="3"/>
        <v>0</v>
      </c>
    </row>
    <row r="50" spans="1:20" ht="38.25" customHeight="1">
      <c r="A50" s="493"/>
      <c r="B50" s="494"/>
      <c r="C50" s="494"/>
      <c r="D50" s="494"/>
      <c r="E50" s="494"/>
      <c r="F50" s="494"/>
      <c r="G50" s="494"/>
      <c r="H50" s="494"/>
      <c r="I50" s="494"/>
      <c r="J50" s="495"/>
      <c r="K50" s="196" t="s">
        <v>62</v>
      </c>
      <c r="L50" s="179" t="s">
        <v>466</v>
      </c>
      <c r="M50" s="172">
        <f>M51+M52+M53</f>
        <v>68593</v>
      </c>
      <c r="N50" s="172">
        <f aca="true" t="shared" si="26" ref="N50:S50">N51+N52+N53</f>
        <v>0</v>
      </c>
      <c r="O50" s="172">
        <f t="shared" si="26"/>
        <v>0</v>
      </c>
      <c r="P50" s="172">
        <f t="shared" si="26"/>
        <v>0</v>
      </c>
      <c r="Q50" s="172">
        <f t="shared" si="26"/>
        <v>0</v>
      </c>
      <c r="R50" s="172">
        <f t="shared" si="26"/>
        <v>0</v>
      </c>
      <c r="S50" s="172">
        <f t="shared" si="26"/>
        <v>0</v>
      </c>
      <c r="T50" s="294">
        <f t="shared" si="3"/>
        <v>68593</v>
      </c>
    </row>
    <row r="51" spans="1:20" ht="27" customHeight="1">
      <c r="A51" s="496"/>
      <c r="B51" s="497"/>
      <c r="C51" s="497"/>
      <c r="D51" s="497"/>
      <c r="E51" s="497"/>
      <c r="F51" s="497"/>
      <c r="G51" s="497"/>
      <c r="H51" s="497"/>
      <c r="I51" s="497"/>
      <c r="J51" s="498"/>
      <c r="K51" s="296" t="s">
        <v>135</v>
      </c>
      <c r="L51" s="295" t="s">
        <v>443</v>
      </c>
      <c r="M51" s="116">
        <v>68593</v>
      </c>
      <c r="N51" s="116"/>
      <c r="O51" s="116"/>
      <c r="P51" s="116"/>
      <c r="Q51" s="116"/>
      <c r="R51" s="116"/>
      <c r="S51" s="116"/>
      <c r="T51" s="294">
        <f t="shared" si="3"/>
        <v>68593</v>
      </c>
    </row>
    <row r="52" spans="1:20" ht="27" customHeight="1">
      <c r="A52" s="496"/>
      <c r="B52" s="497"/>
      <c r="C52" s="497"/>
      <c r="D52" s="497"/>
      <c r="E52" s="497"/>
      <c r="F52" s="497"/>
      <c r="G52" s="497"/>
      <c r="H52" s="497"/>
      <c r="I52" s="497"/>
      <c r="J52" s="498"/>
      <c r="K52" s="296" t="s">
        <v>136</v>
      </c>
      <c r="L52" s="295" t="s">
        <v>444</v>
      </c>
      <c r="M52" s="116"/>
      <c r="N52" s="116"/>
      <c r="O52" s="116"/>
      <c r="P52" s="116"/>
      <c r="Q52" s="116"/>
      <c r="R52" s="116"/>
      <c r="S52" s="116"/>
      <c r="T52" s="294">
        <f t="shared" si="3"/>
        <v>0</v>
      </c>
    </row>
    <row r="53" spans="1:20" ht="27" customHeight="1">
      <c r="A53" s="499"/>
      <c r="B53" s="500"/>
      <c r="C53" s="500"/>
      <c r="D53" s="500"/>
      <c r="E53" s="500"/>
      <c r="F53" s="500"/>
      <c r="G53" s="500"/>
      <c r="H53" s="500"/>
      <c r="I53" s="500"/>
      <c r="J53" s="501"/>
      <c r="K53" s="296" t="s">
        <v>207</v>
      </c>
      <c r="L53" s="295" t="s">
        <v>468</v>
      </c>
      <c r="M53" s="116"/>
      <c r="N53" s="116"/>
      <c r="O53" s="116"/>
      <c r="P53" s="116"/>
      <c r="Q53" s="116"/>
      <c r="R53" s="116"/>
      <c r="S53" s="116"/>
      <c r="T53" s="294">
        <f t="shared" si="3"/>
        <v>0</v>
      </c>
    </row>
    <row r="54" spans="1:20" ht="26.25" customHeight="1">
      <c r="A54" s="113" t="s">
        <v>64</v>
      </c>
      <c r="B54" s="132" t="s">
        <v>456</v>
      </c>
      <c r="C54" s="191">
        <f>C34+C38+C42+C46</f>
        <v>448931</v>
      </c>
      <c r="D54" s="191">
        <f aca="true" t="shared" si="27" ref="D54:I54">D34+D38+D42+D46</f>
        <v>0</v>
      </c>
      <c r="E54" s="191">
        <f t="shared" si="27"/>
        <v>0</v>
      </c>
      <c r="F54" s="191">
        <f t="shared" si="27"/>
        <v>0</v>
      </c>
      <c r="G54" s="191">
        <f t="shared" si="27"/>
        <v>0</v>
      </c>
      <c r="H54" s="191">
        <f t="shared" si="27"/>
        <v>0</v>
      </c>
      <c r="I54" s="191">
        <f t="shared" si="27"/>
        <v>0</v>
      </c>
      <c r="J54" s="191">
        <f>C54+D54+E54+F54+G54+H54+I54</f>
        <v>448931</v>
      </c>
      <c r="K54" s="113" t="s">
        <v>333</v>
      </c>
      <c r="L54" s="132" t="s">
        <v>464</v>
      </c>
      <c r="M54" s="191">
        <f>M34+M38+M42+M46+M50</f>
        <v>448931</v>
      </c>
      <c r="N54" s="191">
        <f aca="true" t="shared" si="28" ref="N54:S54">N34+N38+N42+N46+N50</f>
        <v>0</v>
      </c>
      <c r="O54" s="191">
        <f t="shared" si="28"/>
        <v>0</v>
      </c>
      <c r="P54" s="191">
        <f t="shared" si="28"/>
        <v>0</v>
      </c>
      <c r="Q54" s="191">
        <f t="shared" si="28"/>
        <v>0</v>
      </c>
      <c r="R54" s="191">
        <f t="shared" si="28"/>
        <v>0</v>
      </c>
      <c r="S54" s="191">
        <f t="shared" si="28"/>
        <v>0</v>
      </c>
      <c r="T54" s="294">
        <f t="shared" si="3"/>
        <v>448931</v>
      </c>
    </row>
    <row r="55" spans="1:20" ht="25.5" customHeight="1">
      <c r="A55" s="299" t="s">
        <v>135</v>
      </c>
      <c r="B55" s="298" t="s">
        <v>443</v>
      </c>
      <c r="C55" s="301">
        <f aca="true" t="shared" si="29" ref="C55:I57">C35+C39+C43+C47</f>
        <v>448931</v>
      </c>
      <c r="D55" s="301">
        <f t="shared" si="29"/>
        <v>0</v>
      </c>
      <c r="E55" s="301">
        <f t="shared" si="29"/>
        <v>0</v>
      </c>
      <c r="F55" s="301">
        <f t="shared" si="29"/>
        <v>0</v>
      </c>
      <c r="G55" s="301">
        <f t="shared" si="29"/>
        <v>0</v>
      </c>
      <c r="H55" s="301">
        <f t="shared" si="29"/>
        <v>0</v>
      </c>
      <c r="I55" s="301">
        <f t="shared" si="29"/>
        <v>0</v>
      </c>
      <c r="J55" s="301">
        <f aca="true" t="shared" si="30" ref="J55:J61">C55+D55+E55+F55+G55+H55+I55</f>
        <v>448931</v>
      </c>
      <c r="K55" s="299" t="s">
        <v>135</v>
      </c>
      <c r="L55" s="298" t="s">
        <v>443</v>
      </c>
      <c r="M55" s="301">
        <f aca="true" t="shared" si="31" ref="M55:S57">M35+M39+M43+M47+M51</f>
        <v>448931</v>
      </c>
      <c r="N55" s="301">
        <f t="shared" si="31"/>
        <v>0</v>
      </c>
      <c r="O55" s="301">
        <f t="shared" si="31"/>
        <v>0</v>
      </c>
      <c r="P55" s="301">
        <f t="shared" si="31"/>
        <v>0</v>
      </c>
      <c r="Q55" s="301">
        <f t="shared" si="31"/>
        <v>0</v>
      </c>
      <c r="R55" s="301">
        <f t="shared" si="31"/>
        <v>0</v>
      </c>
      <c r="S55" s="301">
        <f t="shared" si="31"/>
        <v>0</v>
      </c>
      <c r="T55" s="302">
        <f t="shared" si="3"/>
        <v>448931</v>
      </c>
    </row>
    <row r="56" spans="1:20" ht="23.25" customHeight="1">
      <c r="A56" s="299" t="s">
        <v>136</v>
      </c>
      <c r="B56" s="298" t="s">
        <v>444</v>
      </c>
      <c r="C56" s="301">
        <f t="shared" si="29"/>
        <v>0</v>
      </c>
      <c r="D56" s="301">
        <f t="shared" si="29"/>
        <v>0</v>
      </c>
      <c r="E56" s="301">
        <f t="shared" si="29"/>
        <v>0</v>
      </c>
      <c r="F56" s="301">
        <f t="shared" si="29"/>
        <v>0</v>
      </c>
      <c r="G56" s="301">
        <f t="shared" si="29"/>
        <v>0</v>
      </c>
      <c r="H56" s="301">
        <f t="shared" si="29"/>
        <v>0</v>
      </c>
      <c r="I56" s="301">
        <f t="shared" si="29"/>
        <v>0</v>
      </c>
      <c r="J56" s="301">
        <f t="shared" si="30"/>
        <v>0</v>
      </c>
      <c r="K56" s="299" t="s">
        <v>136</v>
      </c>
      <c r="L56" s="298" t="s">
        <v>444</v>
      </c>
      <c r="M56" s="301">
        <f t="shared" si="31"/>
        <v>0</v>
      </c>
      <c r="N56" s="301">
        <f t="shared" si="31"/>
        <v>0</v>
      </c>
      <c r="O56" s="301">
        <f t="shared" si="31"/>
        <v>0</v>
      </c>
      <c r="P56" s="301">
        <f t="shared" si="31"/>
        <v>0</v>
      </c>
      <c r="Q56" s="301">
        <f t="shared" si="31"/>
        <v>0</v>
      </c>
      <c r="R56" s="301">
        <f t="shared" si="31"/>
        <v>0</v>
      </c>
      <c r="S56" s="301">
        <f t="shared" si="31"/>
        <v>0</v>
      </c>
      <c r="T56" s="302">
        <f t="shared" si="3"/>
        <v>0</v>
      </c>
    </row>
    <row r="57" spans="1:20" ht="24.75" customHeight="1">
      <c r="A57" s="299" t="s">
        <v>207</v>
      </c>
      <c r="B57" s="298" t="s">
        <v>468</v>
      </c>
      <c r="C57" s="301">
        <f t="shared" si="29"/>
        <v>0</v>
      </c>
      <c r="D57" s="301">
        <f t="shared" si="29"/>
        <v>0</v>
      </c>
      <c r="E57" s="301">
        <f t="shared" si="29"/>
        <v>0</v>
      </c>
      <c r="F57" s="301">
        <f t="shared" si="29"/>
        <v>0</v>
      </c>
      <c r="G57" s="301">
        <f t="shared" si="29"/>
        <v>0</v>
      </c>
      <c r="H57" s="301">
        <f t="shared" si="29"/>
        <v>0</v>
      </c>
      <c r="I57" s="301">
        <f t="shared" si="29"/>
        <v>0</v>
      </c>
      <c r="J57" s="301">
        <f t="shared" si="30"/>
        <v>0</v>
      </c>
      <c r="K57" s="299" t="s">
        <v>207</v>
      </c>
      <c r="L57" s="298" t="s">
        <v>468</v>
      </c>
      <c r="M57" s="301">
        <f t="shared" si="31"/>
        <v>0</v>
      </c>
      <c r="N57" s="301">
        <f t="shared" si="31"/>
        <v>0</v>
      </c>
      <c r="O57" s="301">
        <f t="shared" si="31"/>
        <v>0</v>
      </c>
      <c r="P57" s="301">
        <f t="shared" si="31"/>
        <v>0</v>
      </c>
      <c r="Q57" s="301">
        <f t="shared" si="31"/>
        <v>0</v>
      </c>
      <c r="R57" s="301">
        <f t="shared" si="31"/>
        <v>0</v>
      </c>
      <c r="S57" s="301">
        <f t="shared" si="31"/>
        <v>0</v>
      </c>
      <c r="T57" s="302">
        <f t="shared" si="3"/>
        <v>0</v>
      </c>
    </row>
    <row r="58" spans="1:20" ht="30" customHeight="1">
      <c r="A58" s="478" t="s">
        <v>454</v>
      </c>
      <c r="B58" s="479"/>
      <c r="C58" s="197">
        <f>C30+C54</f>
        <v>1271782</v>
      </c>
      <c r="D58" s="197">
        <f aca="true" t="shared" si="32" ref="D58:I58">D30+D54</f>
        <v>5740</v>
      </c>
      <c r="E58" s="197">
        <f t="shared" si="32"/>
        <v>25</v>
      </c>
      <c r="F58" s="197">
        <f t="shared" si="32"/>
        <v>14803</v>
      </c>
      <c r="G58" s="197">
        <f t="shared" si="32"/>
        <v>0</v>
      </c>
      <c r="H58" s="197">
        <f t="shared" si="32"/>
        <v>3268</v>
      </c>
      <c r="I58" s="197">
        <f t="shared" si="32"/>
        <v>33901</v>
      </c>
      <c r="J58" s="197">
        <f t="shared" si="30"/>
        <v>1329519</v>
      </c>
      <c r="K58" s="478" t="s">
        <v>465</v>
      </c>
      <c r="L58" s="479"/>
      <c r="M58" s="197">
        <f>M30+M54</f>
        <v>944407</v>
      </c>
      <c r="N58" s="197">
        <f aca="true" t="shared" si="33" ref="N58:S58">N30+N54</f>
        <v>121505</v>
      </c>
      <c r="O58" s="197">
        <f t="shared" si="33"/>
        <v>99198</v>
      </c>
      <c r="P58" s="197">
        <f t="shared" si="33"/>
        <v>44966</v>
      </c>
      <c r="Q58" s="197">
        <f t="shared" si="33"/>
        <v>0</v>
      </c>
      <c r="R58" s="197">
        <f t="shared" si="33"/>
        <v>27811</v>
      </c>
      <c r="S58" s="197">
        <f t="shared" si="33"/>
        <v>91632</v>
      </c>
      <c r="T58" s="305">
        <f t="shared" si="3"/>
        <v>1329519</v>
      </c>
    </row>
    <row r="59" spans="1:20" ht="26.25" customHeight="1">
      <c r="A59" s="306" t="s">
        <v>135</v>
      </c>
      <c r="B59" s="303" t="s">
        <v>443</v>
      </c>
      <c r="C59" s="304">
        <f aca="true" t="shared" si="34" ref="C59:I61">C31+C55</f>
        <v>1241075</v>
      </c>
      <c r="D59" s="304">
        <f t="shared" si="34"/>
        <v>5740</v>
      </c>
      <c r="E59" s="304">
        <f t="shared" si="34"/>
        <v>25</v>
      </c>
      <c r="F59" s="304">
        <f t="shared" si="34"/>
        <v>0</v>
      </c>
      <c r="G59" s="304">
        <f t="shared" si="34"/>
        <v>0</v>
      </c>
      <c r="H59" s="304">
        <f t="shared" si="34"/>
        <v>3268</v>
      </c>
      <c r="I59" s="304">
        <f t="shared" si="34"/>
        <v>33901</v>
      </c>
      <c r="J59" s="304">
        <f t="shared" si="30"/>
        <v>1284009</v>
      </c>
      <c r="K59" s="306" t="s">
        <v>135</v>
      </c>
      <c r="L59" s="303" t="s">
        <v>443</v>
      </c>
      <c r="M59" s="304">
        <f aca="true" t="shared" si="35" ref="M59:S61">M31+M55</f>
        <v>942178</v>
      </c>
      <c r="N59" s="304">
        <f t="shared" si="35"/>
        <v>121505</v>
      </c>
      <c r="O59" s="304">
        <f t="shared" si="35"/>
        <v>99198</v>
      </c>
      <c r="P59" s="304">
        <f t="shared" si="35"/>
        <v>0</v>
      </c>
      <c r="Q59" s="304">
        <f t="shared" si="35"/>
        <v>0</v>
      </c>
      <c r="R59" s="304">
        <f t="shared" si="35"/>
        <v>27811</v>
      </c>
      <c r="S59" s="304">
        <f t="shared" si="35"/>
        <v>91632</v>
      </c>
      <c r="T59" s="307">
        <f t="shared" si="3"/>
        <v>1282324</v>
      </c>
    </row>
    <row r="60" spans="1:20" ht="24" customHeight="1">
      <c r="A60" s="306" t="s">
        <v>136</v>
      </c>
      <c r="B60" s="303" t="s">
        <v>444</v>
      </c>
      <c r="C60" s="304">
        <f t="shared" si="34"/>
        <v>30707</v>
      </c>
      <c r="D60" s="304">
        <f t="shared" si="34"/>
        <v>0</v>
      </c>
      <c r="E60" s="304">
        <f t="shared" si="34"/>
        <v>0</v>
      </c>
      <c r="F60" s="304">
        <f t="shared" si="34"/>
        <v>14803</v>
      </c>
      <c r="G60" s="304">
        <f t="shared" si="34"/>
        <v>0</v>
      </c>
      <c r="H60" s="304">
        <f t="shared" si="34"/>
        <v>0</v>
      </c>
      <c r="I60" s="304">
        <f t="shared" si="34"/>
        <v>0</v>
      </c>
      <c r="J60" s="304">
        <f t="shared" si="30"/>
        <v>45510</v>
      </c>
      <c r="K60" s="306" t="s">
        <v>136</v>
      </c>
      <c r="L60" s="303" t="s">
        <v>444</v>
      </c>
      <c r="M60" s="304">
        <f t="shared" si="35"/>
        <v>2229</v>
      </c>
      <c r="N60" s="304">
        <f t="shared" si="35"/>
        <v>0</v>
      </c>
      <c r="O60" s="304">
        <f t="shared" si="35"/>
        <v>0</v>
      </c>
      <c r="P60" s="304">
        <f t="shared" si="35"/>
        <v>44966</v>
      </c>
      <c r="Q60" s="304">
        <f t="shared" si="35"/>
        <v>0</v>
      </c>
      <c r="R60" s="304">
        <f t="shared" si="35"/>
        <v>0</v>
      </c>
      <c r="S60" s="304">
        <f t="shared" si="35"/>
        <v>0</v>
      </c>
      <c r="T60" s="307">
        <f t="shared" si="3"/>
        <v>47195</v>
      </c>
    </row>
    <row r="61" spans="1:20" ht="27" customHeight="1">
      <c r="A61" s="306" t="s">
        <v>207</v>
      </c>
      <c r="B61" s="303" t="s">
        <v>468</v>
      </c>
      <c r="C61" s="304">
        <f t="shared" si="34"/>
        <v>0</v>
      </c>
      <c r="D61" s="304">
        <f t="shared" si="34"/>
        <v>0</v>
      </c>
      <c r="E61" s="304">
        <f t="shared" si="34"/>
        <v>0</v>
      </c>
      <c r="F61" s="304">
        <f t="shared" si="34"/>
        <v>0</v>
      </c>
      <c r="G61" s="304">
        <f t="shared" si="34"/>
        <v>0</v>
      </c>
      <c r="H61" s="304">
        <f t="shared" si="34"/>
        <v>0</v>
      </c>
      <c r="I61" s="304">
        <f t="shared" si="34"/>
        <v>0</v>
      </c>
      <c r="J61" s="304">
        <f t="shared" si="30"/>
        <v>0</v>
      </c>
      <c r="K61" s="306" t="s">
        <v>207</v>
      </c>
      <c r="L61" s="303" t="s">
        <v>468</v>
      </c>
      <c r="M61" s="304">
        <f t="shared" si="35"/>
        <v>0</v>
      </c>
      <c r="N61" s="304">
        <f t="shared" si="35"/>
        <v>0</v>
      </c>
      <c r="O61" s="304">
        <f t="shared" si="35"/>
        <v>0</v>
      </c>
      <c r="P61" s="304">
        <f t="shared" si="35"/>
        <v>0</v>
      </c>
      <c r="Q61" s="304">
        <f t="shared" si="35"/>
        <v>0</v>
      </c>
      <c r="R61" s="304">
        <f t="shared" si="35"/>
        <v>0</v>
      </c>
      <c r="S61" s="304">
        <f t="shared" si="35"/>
        <v>0</v>
      </c>
      <c r="T61" s="307">
        <f t="shared" si="3"/>
        <v>0</v>
      </c>
    </row>
  </sheetData>
  <sheetProtection/>
  <mergeCells count="9">
    <mergeCell ref="A26:J29"/>
    <mergeCell ref="A50:J53"/>
    <mergeCell ref="A58:B58"/>
    <mergeCell ref="K58:L58"/>
    <mergeCell ref="A1:T1"/>
    <mergeCell ref="A3:B5"/>
    <mergeCell ref="C3:J4"/>
    <mergeCell ref="K3:L5"/>
    <mergeCell ref="M3:T4"/>
  </mergeCells>
  <printOptions/>
  <pageMargins left="0.17" right="0.09" top="0.14" bottom="0.09" header="0.36" footer="0.15"/>
  <pageSetup horizontalDpi="600" verticalDpi="600" orientation="landscape" paperSize="8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7">
      <selection activeCell="F9" sqref="F9"/>
    </sheetView>
  </sheetViews>
  <sheetFormatPr defaultColWidth="9.140625" defaultRowHeight="12.75"/>
  <cols>
    <col min="2" max="2" width="43.7109375" style="0" customWidth="1"/>
    <col min="3" max="3" width="20.28125" style="0" customWidth="1"/>
    <col min="4" max="5" width="18.421875" style="0" customWidth="1"/>
    <col min="6" max="6" width="17.7109375" style="0" customWidth="1"/>
  </cols>
  <sheetData>
    <row r="2" spans="1:6" ht="51" customHeight="1">
      <c r="A2" s="505" t="s">
        <v>15</v>
      </c>
      <c r="B2" s="505"/>
      <c r="C2" s="505"/>
      <c r="D2" s="505"/>
      <c r="E2" s="505"/>
      <c r="F2" s="505"/>
    </row>
    <row r="3" ht="16.5" customHeight="1"/>
    <row r="4" ht="12.75">
      <c r="F4" s="183" t="s">
        <v>116</v>
      </c>
    </row>
    <row r="5" spans="1:6" ht="15.75" customHeight="1">
      <c r="A5" s="502" t="s">
        <v>97</v>
      </c>
      <c r="B5" s="502" t="s">
        <v>201</v>
      </c>
      <c r="C5" s="502" t="s">
        <v>571</v>
      </c>
      <c r="D5" s="502" t="s">
        <v>578</v>
      </c>
      <c r="E5" s="503" t="s">
        <v>577</v>
      </c>
      <c r="F5" s="502" t="s">
        <v>572</v>
      </c>
    </row>
    <row r="6" spans="1:6" ht="76.5" customHeight="1">
      <c r="A6" s="502"/>
      <c r="B6" s="502"/>
      <c r="C6" s="502"/>
      <c r="D6" s="502"/>
      <c r="E6" s="504"/>
      <c r="F6" s="502"/>
    </row>
    <row r="7" spans="1:6" ht="76.5" customHeight="1">
      <c r="A7" s="174" t="s">
        <v>53</v>
      </c>
      <c r="B7" s="179" t="s">
        <v>439</v>
      </c>
      <c r="C7" s="180">
        <v>944407</v>
      </c>
      <c r="D7" s="180">
        <v>692677</v>
      </c>
      <c r="E7" s="180">
        <v>251864</v>
      </c>
      <c r="F7" s="181">
        <f aca="true" t="shared" si="0" ref="F7:F13">E7+D7-C7</f>
        <v>134</v>
      </c>
    </row>
    <row r="8" spans="1:6" ht="63" customHeight="1">
      <c r="A8" s="174" t="s">
        <v>54</v>
      </c>
      <c r="B8" s="179" t="s">
        <v>194</v>
      </c>
      <c r="C8" s="180">
        <v>121505</v>
      </c>
      <c r="D8" s="180">
        <v>5740</v>
      </c>
      <c r="E8" s="180">
        <v>114422</v>
      </c>
      <c r="F8" s="181">
        <f t="shared" si="0"/>
        <v>-1343</v>
      </c>
    </row>
    <row r="9" spans="1:6" ht="58.5" customHeight="1">
      <c r="A9" s="174" t="s">
        <v>55</v>
      </c>
      <c r="B9" s="179" t="s">
        <v>441</v>
      </c>
      <c r="C9" s="180">
        <v>99198</v>
      </c>
      <c r="D9" s="180">
        <v>25</v>
      </c>
      <c r="E9" s="180">
        <v>99173</v>
      </c>
      <c r="F9" s="181">
        <f t="shared" si="0"/>
        <v>0</v>
      </c>
    </row>
    <row r="10" spans="1:6" ht="60.75" customHeight="1">
      <c r="A10" s="174" t="s">
        <v>56</v>
      </c>
      <c r="B10" s="179" t="s">
        <v>489</v>
      </c>
      <c r="C10" s="180">
        <v>44966</v>
      </c>
      <c r="D10" s="180">
        <v>25753</v>
      </c>
      <c r="E10" s="180">
        <v>19757</v>
      </c>
      <c r="F10" s="181">
        <f t="shared" si="0"/>
        <v>544</v>
      </c>
    </row>
    <row r="11" spans="1:6" ht="61.5" customHeight="1">
      <c r="A11" s="174" t="s">
        <v>62</v>
      </c>
      <c r="B11" s="135" t="s">
        <v>570</v>
      </c>
      <c r="C11" s="180">
        <v>0</v>
      </c>
      <c r="D11" s="180">
        <v>0</v>
      </c>
      <c r="E11" s="180">
        <v>0</v>
      </c>
      <c r="F11" s="181">
        <f t="shared" si="0"/>
        <v>0</v>
      </c>
    </row>
    <row r="12" spans="1:6" ht="58.5" customHeight="1">
      <c r="A12" s="174" t="s">
        <v>57</v>
      </c>
      <c r="B12" s="179" t="s">
        <v>195</v>
      </c>
      <c r="C12" s="180">
        <v>27811</v>
      </c>
      <c r="D12" s="180">
        <v>3268</v>
      </c>
      <c r="E12" s="180">
        <v>7613</v>
      </c>
      <c r="F12" s="181">
        <f t="shared" si="0"/>
        <v>-16930</v>
      </c>
    </row>
    <row r="13" spans="1:6" ht="56.25" customHeight="1">
      <c r="A13" s="174" t="s">
        <v>58</v>
      </c>
      <c r="B13" s="179" t="s">
        <v>196</v>
      </c>
      <c r="C13" s="180">
        <v>91632</v>
      </c>
      <c r="D13" s="180">
        <v>33901</v>
      </c>
      <c r="E13" s="180">
        <v>50396</v>
      </c>
      <c r="F13" s="181">
        <f t="shared" si="0"/>
        <v>-7335</v>
      </c>
    </row>
    <row r="14" spans="1:6" ht="55.5" customHeight="1">
      <c r="A14" s="502" t="s">
        <v>119</v>
      </c>
      <c r="B14" s="502"/>
      <c r="C14" s="182">
        <f>C7+C8+C9+C10+C11+C12+C13</f>
        <v>1329519</v>
      </c>
      <c r="D14" s="182">
        <f>D7+D8+D9+D10+D11+D12+D13</f>
        <v>761364</v>
      </c>
      <c r="E14" s="182">
        <f>E7+E8+E9+E10+E11+E12+E13</f>
        <v>543225</v>
      </c>
      <c r="F14" s="182">
        <f>F7+F8+F9+F10+F11+F12+F13</f>
        <v>-24930</v>
      </c>
    </row>
  </sheetData>
  <sheetProtection/>
  <mergeCells count="8">
    <mergeCell ref="A14:B14"/>
    <mergeCell ref="E5:E6"/>
    <mergeCell ref="A2:F2"/>
    <mergeCell ref="A5:A6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scale="67" r:id="rId1"/>
  <headerFooter alignWithMargins="0">
    <oddHeader>&amp;LVámospércs Városi Önkormányzat&amp;R4.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8.00390625" defaultRowHeight="12.75"/>
  <cols>
    <col min="1" max="1" width="6.8515625" style="40" customWidth="1"/>
    <col min="2" max="2" width="53.7109375" style="41" customWidth="1"/>
    <col min="3" max="3" width="21.7109375" style="36" customWidth="1"/>
    <col min="4" max="4" width="21.140625" style="35" customWidth="1"/>
    <col min="5" max="16384" width="8.00390625" style="35" customWidth="1"/>
  </cols>
  <sheetData>
    <row r="1" spans="1:4" s="36" customFormat="1" ht="78.75" customHeight="1">
      <c r="A1" s="507" t="s">
        <v>7</v>
      </c>
      <c r="B1" s="507"/>
      <c r="C1" s="507"/>
      <c r="D1" s="507"/>
    </row>
    <row r="2" spans="1:4" ht="57.75" customHeight="1">
      <c r="A2" s="37"/>
      <c r="B2" s="38"/>
      <c r="D2" s="187" t="s">
        <v>116</v>
      </c>
    </row>
    <row r="3" spans="1:4" s="36" customFormat="1" ht="19.5" customHeight="1">
      <c r="A3" s="510" t="s">
        <v>65</v>
      </c>
      <c r="B3" s="513" t="s">
        <v>98</v>
      </c>
      <c r="C3" s="506" t="s">
        <v>99</v>
      </c>
      <c r="D3" s="506" t="s">
        <v>498</v>
      </c>
    </row>
    <row r="4" spans="1:4" s="36" customFormat="1" ht="21" customHeight="1">
      <c r="A4" s="511"/>
      <c r="B4" s="513"/>
      <c r="C4" s="506"/>
      <c r="D4" s="506"/>
    </row>
    <row r="5" spans="1:4" s="36" customFormat="1" ht="38.25" customHeight="1">
      <c r="A5" s="512"/>
      <c r="B5" s="513"/>
      <c r="C5" s="506"/>
      <c r="D5" s="506"/>
    </row>
    <row r="6" spans="1:3" ht="20.25" customHeight="1" hidden="1">
      <c r="A6" s="44" t="s">
        <v>51</v>
      </c>
      <c r="B6" s="45" t="s">
        <v>100</v>
      </c>
      <c r="C6" s="46"/>
    </row>
    <row r="7" spans="1:3" s="39" customFormat="1" ht="27" customHeight="1" hidden="1">
      <c r="A7" s="44" t="s">
        <v>53</v>
      </c>
      <c r="B7" s="47" t="s">
        <v>101</v>
      </c>
      <c r="C7" s="46"/>
    </row>
    <row r="8" spans="1:3" ht="25.5" customHeight="1" hidden="1">
      <c r="A8" s="48"/>
      <c r="B8" s="49" t="s">
        <v>102</v>
      </c>
      <c r="C8" s="50"/>
    </row>
    <row r="9" spans="1:3" s="39" customFormat="1" ht="15" customHeight="1" hidden="1">
      <c r="A9" s="44" t="s">
        <v>54</v>
      </c>
      <c r="B9" s="47" t="s">
        <v>103</v>
      </c>
      <c r="C9" s="46"/>
    </row>
    <row r="10" spans="1:3" s="39" customFormat="1" ht="17.25" customHeight="1" hidden="1">
      <c r="A10" s="44"/>
      <c r="B10" s="51" t="s">
        <v>104</v>
      </c>
      <c r="C10" s="46"/>
    </row>
    <row r="11" spans="1:3" ht="16.5" customHeight="1" hidden="1">
      <c r="A11" s="44"/>
      <c r="B11" s="508" t="s">
        <v>105</v>
      </c>
      <c r="C11" s="52">
        <v>0</v>
      </c>
    </row>
    <row r="12" spans="1:3" ht="16.5" customHeight="1" hidden="1">
      <c r="A12" s="44"/>
      <c r="B12" s="508"/>
      <c r="C12" s="53"/>
    </row>
    <row r="13" spans="1:4" ht="36.75" customHeight="1">
      <c r="A13" s="48" t="s">
        <v>53</v>
      </c>
      <c r="B13" s="51" t="s">
        <v>257</v>
      </c>
      <c r="C13" s="54">
        <v>345000</v>
      </c>
      <c r="D13" s="54">
        <v>345000</v>
      </c>
    </row>
    <row r="14" spans="1:4" ht="45.75" customHeight="1">
      <c r="A14" s="48" t="s">
        <v>54</v>
      </c>
      <c r="B14" s="51" t="s">
        <v>261</v>
      </c>
      <c r="C14" s="54">
        <v>700</v>
      </c>
      <c r="D14" s="54">
        <v>0</v>
      </c>
    </row>
    <row r="15" spans="1:4" s="36" customFormat="1" ht="45" customHeight="1">
      <c r="A15" s="48" t="s">
        <v>55</v>
      </c>
      <c r="B15" s="51" t="s">
        <v>258</v>
      </c>
      <c r="C15" s="54">
        <v>2000</v>
      </c>
      <c r="D15" s="54">
        <v>4000</v>
      </c>
    </row>
    <row r="16" spans="1:4" s="36" customFormat="1" ht="42" customHeight="1">
      <c r="A16" s="48" t="s">
        <v>56</v>
      </c>
      <c r="B16" s="55" t="s">
        <v>259</v>
      </c>
      <c r="C16" s="54">
        <v>1000</v>
      </c>
      <c r="D16" s="54">
        <v>275</v>
      </c>
    </row>
    <row r="17" spans="1:4" s="36" customFormat="1" ht="39" customHeight="1">
      <c r="A17" s="48" t="s">
        <v>62</v>
      </c>
      <c r="B17" s="55" t="s">
        <v>260</v>
      </c>
      <c r="C17" s="54">
        <v>1300</v>
      </c>
      <c r="D17" s="54">
        <v>1300</v>
      </c>
    </row>
    <row r="18" spans="1:4" s="36" customFormat="1" ht="39" customHeight="1">
      <c r="A18" s="48" t="s">
        <v>57</v>
      </c>
      <c r="B18" s="55" t="s">
        <v>500</v>
      </c>
      <c r="C18" s="54"/>
      <c r="D18" s="54">
        <v>600</v>
      </c>
    </row>
    <row r="19" spans="1:4" s="36" customFormat="1" ht="39" customHeight="1">
      <c r="A19" s="48" t="s">
        <v>58</v>
      </c>
      <c r="B19" s="55" t="s">
        <v>508</v>
      </c>
      <c r="C19" s="54"/>
      <c r="D19" s="54">
        <v>613</v>
      </c>
    </row>
    <row r="20" spans="1:4" s="36" customFormat="1" ht="39" customHeight="1">
      <c r="A20" s="48" t="s">
        <v>59</v>
      </c>
      <c r="B20" s="55" t="s">
        <v>573</v>
      </c>
      <c r="C20" s="54"/>
      <c r="D20" s="54">
        <v>1085</v>
      </c>
    </row>
    <row r="21" spans="1:4" ht="39" customHeight="1">
      <c r="A21" s="509" t="s">
        <v>115</v>
      </c>
      <c r="B21" s="509"/>
      <c r="C21" s="56">
        <f>C13+C14+C15+C16+C17+C18+C19+C20</f>
        <v>350000</v>
      </c>
      <c r="D21" s="56">
        <f>D13+D14+D15+D16+D17+D18+D19+D20</f>
        <v>352873</v>
      </c>
    </row>
    <row r="23" spans="2:3" ht="9.75">
      <c r="B23" s="42"/>
      <c r="C23" s="43"/>
    </row>
  </sheetData>
  <sheetProtection/>
  <mergeCells count="7">
    <mergeCell ref="D3:D5"/>
    <mergeCell ref="A1:D1"/>
    <mergeCell ref="B11:B12"/>
    <mergeCell ref="A21:B21"/>
    <mergeCell ref="A3:A5"/>
    <mergeCell ref="B3:B5"/>
    <mergeCell ref="C3:C5"/>
  </mergeCells>
  <printOptions/>
  <pageMargins left="0.52" right="0.24" top="1" bottom="1" header="0.5" footer="0.5"/>
  <pageSetup horizontalDpi="600" verticalDpi="600" orientation="portrait" paperSize="9" scale="92" r:id="rId1"/>
  <headerFooter alignWithMargins="0">
    <oddHeader>&amp;LVámospércs Városi Önkormányzat&amp;R5.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D19"/>
  <sheetViews>
    <sheetView zoomScalePageLayoutView="0" workbookViewId="0" topLeftCell="A1">
      <selection activeCell="G15" sqref="G15"/>
    </sheetView>
  </sheetViews>
  <sheetFormatPr defaultColWidth="9.140625" defaultRowHeight="12.75"/>
  <cols>
    <col min="2" max="2" width="54.57421875" style="0" customWidth="1"/>
    <col min="3" max="3" width="17.421875" style="0" customWidth="1"/>
    <col min="4" max="4" width="18.421875" style="0" customWidth="1"/>
  </cols>
  <sheetData>
    <row r="5" spans="1:3" ht="12.75">
      <c r="A5" s="32"/>
      <c r="B5" s="33"/>
      <c r="C5" s="34"/>
    </row>
    <row r="6" spans="1:4" ht="17.25">
      <c r="A6" s="507" t="s">
        <v>8</v>
      </c>
      <c r="B6" s="507"/>
      <c r="C6" s="507"/>
      <c r="D6" s="507"/>
    </row>
    <row r="7" spans="1:3" ht="20.25">
      <c r="A7" s="57"/>
      <c r="B7" s="57"/>
      <c r="C7" s="57"/>
    </row>
    <row r="8" spans="1:3" ht="20.25">
      <c r="A8" s="57"/>
      <c r="B8" s="57"/>
      <c r="C8" s="57"/>
    </row>
    <row r="9" spans="1:4" ht="12.75">
      <c r="A9" s="37"/>
      <c r="B9" s="38"/>
      <c r="D9" s="143" t="s">
        <v>116</v>
      </c>
    </row>
    <row r="10" spans="1:4" ht="21.75" customHeight="1">
      <c r="A10" s="506" t="s">
        <v>97</v>
      </c>
      <c r="B10" s="509" t="s">
        <v>98</v>
      </c>
      <c r="C10" s="506" t="s">
        <v>85</v>
      </c>
      <c r="D10" s="506" t="s">
        <v>495</v>
      </c>
    </row>
    <row r="11" spans="1:4" ht="12.75" customHeight="1">
      <c r="A11" s="506"/>
      <c r="B11" s="509"/>
      <c r="C11" s="506"/>
      <c r="D11" s="506"/>
    </row>
    <row r="12" spans="1:4" ht="12.75" customHeight="1">
      <c r="A12" s="506"/>
      <c r="B12" s="509"/>
      <c r="C12" s="506"/>
      <c r="D12" s="506"/>
    </row>
    <row r="13" spans="1:4" ht="41.25" customHeight="1">
      <c r="A13" s="48" t="s">
        <v>53</v>
      </c>
      <c r="B13" s="188" t="s">
        <v>262</v>
      </c>
      <c r="C13" s="54">
        <v>18000</v>
      </c>
      <c r="D13" s="54">
        <v>0</v>
      </c>
    </row>
    <row r="14" spans="1:4" ht="41.25" customHeight="1">
      <c r="A14" s="48" t="s">
        <v>54</v>
      </c>
      <c r="B14" s="188" t="s">
        <v>264</v>
      </c>
      <c r="C14" s="54"/>
      <c r="D14" s="54">
        <v>0</v>
      </c>
    </row>
    <row r="15" spans="1:4" ht="41.25" customHeight="1">
      <c r="A15" s="48" t="s">
        <v>55</v>
      </c>
      <c r="B15" s="188" t="s">
        <v>263</v>
      </c>
      <c r="C15" s="54"/>
      <c r="D15" s="54">
        <v>0</v>
      </c>
    </row>
    <row r="16" spans="1:4" ht="28.5" customHeight="1">
      <c r="A16" s="514" t="s">
        <v>117</v>
      </c>
      <c r="B16" s="514"/>
      <c r="C16" s="56">
        <f>SUM(C13:C13)</f>
        <v>18000</v>
      </c>
      <c r="D16" s="329">
        <f>SUM(D13:D13)</f>
        <v>0</v>
      </c>
    </row>
    <row r="18" spans="1:3" ht="12.75">
      <c r="A18" s="40"/>
      <c r="B18" s="59"/>
      <c r="C18" s="35"/>
    </row>
    <row r="19" spans="1:3" ht="12.75">
      <c r="A19" s="40"/>
      <c r="B19" s="41"/>
      <c r="C19" s="60"/>
    </row>
  </sheetData>
  <sheetProtection/>
  <mergeCells count="6">
    <mergeCell ref="D10:D12"/>
    <mergeCell ref="A6:D6"/>
    <mergeCell ref="A16:B16"/>
    <mergeCell ref="A10:A12"/>
    <mergeCell ref="B10:B12"/>
    <mergeCell ref="C10:C12"/>
  </mergeCells>
  <printOptions/>
  <pageMargins left="1.04" right="0.75" top="1" bottom="1" header="0.5" footer="0.5"/>
  <pageSetup horizontalDpi="600" verticalDpi="600" orientation="portrait" paperSize="9" scale="80" r:id="rId1"/>
  <headerFooter alignWithMargins="0">
    <oddHeader>&amp;LVámospércs Városi Önkormányzat&amp;R6.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3" sqref="F13"/>
    </sheetView>
  </sheetViews>
  <sheetFormatPr defaultColWidth="8.00390625" defaultRowHeight="12.75"/>
  <cols>
    <col min="1" max="1" width="6.421875" style="81" customWidth="1"/>
    <col min="2" max="2" width="40.57421875" style="82" customWidth="1"/>
    <col min="3" max="3" width="16.28125" style="64" customWidth="1"/>
    <col min="4" max="4" width="15.140625" style="64" customWidth="1"/>
    <col min="5" max="5" width="15.421875" style="61" customWidth="1"/>
    <col min="6" max="6" width="16.00390625" style="61" customWidth="1"/>
    <col min="7" max="16384" width="8.00390625" style="61" customWidth="1"/>
  </cols>
  <sheetData>
    <row r="1" spans="1:6" ht="54" customHeight="1">
      <c r="A1" s="517" t="s">
        <v>9</v>
      </c>
      <c r="B1" s="517"/>
      <c r="C1" s="517"/>
      <c r="D1" s="517"/>
      <c r="E1" s="517"/>
      <c r="F1" s="517"/>
    </row>
    <row r="2" spans="3:6" s="62" customFormat="1" ht="78" customHeight="1">
      <c r="C2" s="63"/>
      <c r="D2" s="144"/>
      <c r="E2" s="63"/>
      <c r="F2" s="144" t="s">
        <v>116</v>
      </c>
    </row>
    <row r="3" spans="1:6" s="65" customFormat="1" ht="15.75" customHeight="1">
      <c r="A3" s="506" t="s">
        <v>65</v>
      </c>
      <c r="B3" s="521" t="s">
        <v>69</v>
      </c>
      <c r="C3" s="516" t="s">
        <v>68</v>
      </c>
      <c r="D3" s="523" t="s">
        <v>118</v>
      </c>
      <c r="E3" s="515" t="s">
        <v>496</v>
      </c>
      <c r="F3" s="516" t="s">
        <v>497</v>
      </c>
    </row>
    <row r="4" spans="1:6" s="65" customFormat="1" ht="12.75" customHeight="1">
      <c r="A4" s="506"/>
      <c r="B4" s="522"/>
      <c r="C4" s="516"/>
      <c r="D4" s="523"/>
      <c r="E4" s="515"/>
      <c r="F4" s="516"/>
    </row>
    <row r="5" spans="1:6" s="65" customFormat="1" ht="59.25" customHeight="1">
      <c r="A5" s="506"/>
      <c r="B5" s="522"/>
      <c r="C5" s="516"/>
      <c r="D5" s="523"/>
      <c r="E5" s="515"/>
      <c r="F5" s="516"/>
    </row>
    <row r="6" spans="1:6" ht="20.25" customHeight="1" hidden="1">
      <c r="A6" s="44" t="s">
        <v>51</v>
      </c>
      <c r="B6" s="66" t="s">
        <v>100</v>
      </c>
      <c r="C6" s="67"/>
      <c r="D6" s="337"/>
      <c r="E6" s="330"/>
      <c r="F6" s="68"/>
    </row>
    <row r="7" spans="1:6" s="71" customFormat="1" ht="27" customHeight="1" hidden="1">
      <c r="A7" s="44" t="s">
        <v>53</v>
      </c>
      <c r="B7" s="47" t="s">
        <v>101</v>
      </c>
      <c r="C7" s="69"/>
      <c r="D7" s="338"/>
      <c r="E7" s="331"/>
      <c r="F7" s="70"/>
    </row>
    <row r="8" spans="1:6" ht="25.5" customHeight="1" hidden="1">
      <c r="A8" s="48"/>
      <c r="B8" s="49" t="s">
        <v>102</v>
      </c>
      <c r="C8" s="72">
        <v>1515</v>
      </c>
      <c r="D8" s="339"/>
      <c r="E8" s="332">
        <v>1515</v>
      </c>
      <c r="F8" s="73"/>
    </row>
    <row r="9" spans="1:6" s="71" customFormat="1" ht="15" customHeight="1" hidden="1">
      <c r="A9" s="44" t="s">
        <v>54</v>
      </c>
      <c r="B9" s="47" t="s">
        <v>103</v>
      </c>
      <c r="C9" s="69"/>
      <c r="D9" s="338"/>
      <c r="E9" s="331"/>
      <c r="F9" s="70"/>
    </row>
    <row r="10" spans="1:6" s="71" customFormat="1" ht="17.25" customHeight="1" hidden="1">
      <c r="A10" s="44"/>
      <c r="B10" s="74" t="s">
        <v>104</v>
      </c>
      <c r="C10" s="72">
        <v>15000</v>
      </c>
      <c r="D10" s="338"/>
      <c r="E10" s="332">
        <v>15000</v>
      </c>
      <c r="F10" s="70"/>
    </row>
    <row r="11" spans="1:6" ht="16.5" customHeight="1" hidden="1">
      <c r="A11" s="75"/>
      <c r="B11" s="520" t="s">
        <v>105</v>
      </c>
      <c r="C11" s="76">
        <f>SUM(C8:C10)</f>
        <v>16515</v>
      </c>
      <c r="D11" s="340"/>
      <c r="E11" s="333">
        <f>SUM(E8:E10)</f>
        <v>16515</v>
      </c>
      <c r="F11" s="77"/>
    </row>
    <row r="12" spans="1:6" ht="16.5" customHeight="1" hidden="1">
      <c r="A12" s="75"/>
      <c r="B12" s="520"/>
      <c r="C12" s="78" t="e">
        <f>C11+#REF!</f>
        <v>#REF!</v>
      </c>
      <c r="D12" s="341"/>
      <c r="E12" s="334" t="e">
        <f>E11+#REF!</f>
        <v>#REF!</v>
      </c>
      <c r="F12" s="79"/>
    </row>
    <row r="13" spans="1:6" ht="78" customHeight="1">
      <c r="A13" s="48" t="s">
        <v>53</v>
      </c>
      <c r="B13" s="51" t="s">
        <v>257</v>
      </c>
      <c r="C13" s="54">
        <v>345000</v>
      </c>
      <c r="D13" s="342">
        <v>325000</v>
      </c>
      <c r="E13" s="335">
        <v>345000</v>
      </c>
      <c r="F13" s="50">
        <v>325000</v>
      </c>
    </row>
    <row r="14" spans="1:6" ht="72.75" customHeight="1">
      <c r="A14" s="48" t="s">
        <v>54</v>
      </c>
      <c r="B14" s="51" t="s">
        <v>261</v>
      </c>
      <c r="C14" s="54">
        <v>700</v>
      </c>
      <c r="D14" s="342"/>
      <c r="E14" s="335">
        <v>0</v>
      </c>
      <c r="F14" s="50"/>
    </row>
    <row r="15" spans="1:6" ht="72" customHeight="1">
      <c r="A15" s="48" t="s">
        <v>55</v>
      </c>
      <c r="B15" s="188" t="s">
        <v>265</v>
      </c>
      <c r="C15" s="54"/>
      <c r="D15" s="342"/>
      <c r="E15" s="335"/>
      <c r="F15" s="50"/>
    </row>
    <row r="16" spans="1:6" ht="59.25" customHeight="1">
      <c r="A16" s="518" t="s">
        <v>119</v>
      </c>
      <c r="B16" s="519"/>
      <c r="C16" s="56">
        <f>C13+C14+C15</f>
        <v>345700</v>
      </c>
      <c r="D16" s="343">
        <f>D13+D14+D15</f>
        <v>325000</v>
      </c>
      <c r="E16" s="336">
        <f>E13+E14+E15</f>
        <v>345000</v>
      </c>
      <c r="F16" s="56">
        <f>F13+F14+F15</f>
        <v>325000</v>
      </c>
    </row>
  </sheetData>
  <sheetProtection/>
  <mergeCells count="9">
    <mergeCell ref="E3:E5"/>
    <mergeCell ref="F3:F5"/>
    <mergeCell ref="A1:F1"/>
    <mergeCell ref="A16:B16"/>
    <mergeCell ref="B11:B12"/>
    <mergeCell ref="A3:A5"/>
    <mergeCell ref="B3:B5"/>
    <mergeCell ref="C3:C5"/>
    <mergeCell ref="D3:D5"/>
  </mergeCells>
  <printOptions/>
  <pageMargins left="1.07" right="0.75" top="1" bottom="1" header="0.5" footer="0.5"/>
  <pageSetup horizontalDpi="600" verticalDpi="600" orientation="portrait" paperSize="9" scale="74" r:id="rId1"/>
  <headerFooter alignWithMargins="0">
    <oddHeader>&amp;LVámospércs Városi Önkormányzat&amp;R7.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Hajdúsámson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Hajdúsámson</dc:creator>
  <cp:keywords/>
  <dc:description/>
  <cp:lastModifiedBy>Vámospércs Városi Önkormányzat</cp:lastModifiedBy>
  <cp:lastPrinted>2013-10-22T16:25:58Z</cp:lastPrinted>
  <dcterms:created xsi:type="dcterms:W3CDTF">2009-01-08T14:34:47Z</dcterms:created>
  <dcterms:modified xsi:type="dcterms:W3CDTF">2013-10-30T12:48:40Z</dcterms:modified>
  <cp:category/>
  <cp:version/>
  <cp:contentType/>
  <cp:contentStatus/>
</cp:coreProperties>
</file>